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85" windowWidth="9810" windowHeight="4740" tabRatio="526"/>
  </bookViews>
  <sheets>
    <sheet name="2014 Permanent Detailed Approp" sheetId="1" r:id="rId1"/>
    <sheet name="Sheet1" sheetId="2" r:id="rId2"/>
  </sheets>
  <definedNames>
    <definedName name="_xlnm.Print_Titles" localSheetId="0">'2014 Permanent Detailed Approp'!$1:$1</definedName>
  </definedNames>
  <calcPr calcId="145621"/>
</workbook>
</file>

<file path=xl/calcChain.xml><?xml version="1.0" encoding="utf-8"?>
<calcChain xmlns="http://schemas.openxmlformats.org/spreadsheetml/2006/main">
  <c r="F25" i="1" l="1"/>
  <c r="F24" i="1"/>
  <c r="F22" i="1"/>
  <c r="F21" i="1"/>
  <c r="F157" i="1" l="1"/>
  <c r="F153" i="1"/>
  <c r="F150" i="1"/>
  <c r="F140" i="1"/>
  <c r="F138" i="1"/>
  <c r="F128" i="1"/>
  <c r="F116" i="1"/>
  <c r="F93" i="1"/>
  <c r="F79" i="1"/>
  <c r="F26" i="1"/>
  <c r="F107" i="1"/>
  <c r="F86" i="1"/>
  <c r="F71" i="1"/>
  <c r="F45" i="1"/>
  <c r="F16" i="1"/>
  <c r="F147" i="1" l="1"/>
  <c r="F131" i="1"/>
  <c r="F28" i="1"/>
  <c r="F20" i="1"/>
  <c r="F18" i="1"/>
  <c r="F19" i="1"/>
  <c r="F31" i="1" l="1"/>
  <c r="F133" i="1" s="1"/>
  <c r="F159" i="1" l="1"/>
  <c r="E157" i="1" l="1"/>
  <c r="E153" i="1"/>
  <c r="E150" i="1"/>
  <c r="E140" i="1"/>
  <c r="E138" i="1"/>
  <c r="E116" i="1"/>
  <c r="E107" i="1"/>
  <c r="E93" i="1"/>
  <c r="E86" i="1"/>
  <c r="E79" i="1"/>
  <c r="E71" i="1"/>
  <c r="E45" i="1"/>
  <c r="E25" i="1"/>
  <c r="E22" i="1"/>
  <c r="E21" i="1"/>
  <c r="E26" i="1"/>
  <c r="E24" i="1"/>
  <c r="E16" i="1"/>
  <c r="E18" i="1" l="1"/>
  <c r="E147" i="1"/>
  <c r="E131" i="1"/>
  <c r="E20" i="1"/>
  <c r="E19" i="1"/>
  <c r="D25" i="1" l="1"/>
  <c r="E31" i="1" l="1"/>
  <c r="E133" i="1" s="1"/>
  <c r="E159" i="1" l="1"/>
  <c r="D93" i="1" l="1"/>
  <c r="C107" i="1"/>
  <c r="D107" i="1"/>
  <c r="D24" i="1" l="1"/>
  <c r="D73" i="1"/>
  <c r="D26" i="1"/>
  <c r="D22" i="1"/>
  <c r="D21" i="1"/>
  <c r="D20" i="1" l="1"/>
  <c r="D157" i="1"/>
  <c r="D153" i="1"/>
  <c r="D150" i="1"/>
  <c r="D140" i="1"/>
  <c r="D138" i="1"/>
  <c r="D116" i="1"/>
  <c r="D86" i="1"/>
  <c r="D79" i="1"/>
  <c r="D71" i="1"/>
  <c r="D45" i="1"/>
  <c r="D16" i="1"/>
  <c r="C15" i="1"/>
  <c r="C16" i="1" s="1"/>
  <c r="C21" i="1"/>
  <c r="C22" i="1"/>
  <c r="C23" i="1"/>
  <c r="C25" i="1"/>
  <c r="C26" i="1"/>
  <c r="C36" i="1"/>
  <c r="C45" i="1"/>
  <c r="C71" i="1"/>
  <c r="C79" i="1"/>
  <c r="C88" i="1"/>
  <c r="C89" i="1"/>
  <c r="C116" i="1"/>
  <c r="C136" i="1"/>
  <c r="C138" i="1"/>
  <c r="C140" i="1"/>
  <c r="C150" i="1"/>
  <c r="C153" i="1"/>
  <c r="C157" i="1"/>
  <c r="C137" i="1" l="1"/>
  <c r="C147" i="1" s="1"/>
  <c r="C86" i="1"/>
  <c r="C131" i="1" s="1"/>
  <c r="D147" i="1"/>
  <c r="D131" i="1"/>
  <c r="C20" i="1"/>
  <c r="D28" i="1"/>
  <c r="D19" i="1"/>
  <c r="D18" i="1"/>
  <c r="C18" i="1"/>
  <c r="C28" i="1"/>
  <c r="C19" i="1"/>
  <c r="D31" i="1" l="1"/>
  <c r="D133" i="1" s="1"/>
  <c r="C31" i="1"/>
  <c r="C133" i="1" s="1"/>
  <c r="C159" i="1" l="1"/>
  <c r="D159" i="1"/>
</calcChain>
</file>

<file path=xl/sharedStrings.xml><?xml version="1.0" encoding="utf-8"?>
<sst xmlns="http://schemas.openxmlformats.org/spreadsheetml/2006/main" count="215" uniqueCount="203">
  <si>
    <t>Fund</t>
  </si>
  <si>
    <t>Expenditure</t>
  </si>
  <si>
    <t>MEDICAL/LIFE INSURANCE</t>
  </si>
  <si>
    <t>UNEMPLOYMENT COMPENSATION</t>
  </si>
  <si>
    <t>REPAIRS &amp; MAINTENANCE</t>
  </si>
  <si>
    <t>FACILITY SERVICES-VIOX VARIABLE COSTS</t>
  </si>
  <si>
    <t>CONTRACTED SERVICES</t>
  </si>
  <si>
    <t>Workers Comp Group Participation Fee</t>
  </si>
  <si>
    <t>Rumpke</t>
  </si>
  <si>
    <t>FACILITY SERVICES-VIOX FIXED COSTS</t>
  </si>
  <si>
    <t>OPERATING SUPPLIES</t>
  </si>
  <si>
    <t>OTHER EXPENSES</t>
  </si>
  <si>
    <t>BOND PRINCIPAL</t>
  </si>
  <si>
    <t>BOND INTEREST</t>
  </si>
  <si>
    <t>PROPERTY TAX COLLECTION FEES</t>
  </si>
  <si>
    <t>INSURANCE - PPTY &amp; LIABILITY</t>
  </si>
  <si>
    <t>OFFICE SUPPLIES</t>
  </si>
  <si>
    <t>TOOLS AND EQUIPMENT</t>
  </si>
  <si>
    <t>Longevity</t>
  </si>
  <si>
    <t>UTILITIES</t>
  </si>
  <si>
    <t>FLEET FACILITY</t>
  </si>
  <si>
    <t>TOOLS &amp; EQUIPMENT</t>
  </si>
  <si>
    <t>Fund Total</t>
  </si>
  <si>
    <t xml:space="preserve"> Other</t>
  </si>
  <si>
    <t>OTHER SUPPLIES</t>
  </si>
  <si>
    <t>POLICE DISTRICT FUND</t>
  </si>
  <si>
    <t>2081-210-190-0000</t>
  </si>
  <si>
    <t xml:space="preserve">Police Department Personnel Related </t>
  </si>
  <si>
    <t>SALARIES</t>
  </si>
  <si>
    <t>Court</t>
  </si>
  <si>
    <t>Vacation/Comp and Sick Leave Buy-back</t>
  </si>
  <si>
    <t>Holiday Pay</t>
  </si>
  <si>
    <t>Clothing</t>
  </si>
  <si>
    <t>FTO Pay</t>
  </si>
  <si>
    <t>OIC Pay</t>
  </si>
  <si>
    <t>Regular Overtime</t>
  </si>
  <si>
    <t>Directed Patrol</t>
  </si>
  <si>
    <t>TOTAL SALARIES POLICE DEPARTMENT</t>
  </si>
  <si>
    <t>2081-210-211-0000</t>
  </si>
  <si>
    <t>2081-210-213-0000</t>
  </si>
  <si>
    <t>2081-210-229-0000</t>
  </si>
  <si>
    <t>2081-210-230-0000</t>
  </si>
  <si>
    <t>2081-210-240-0000</t>
  </si>
  <si>
    <t>Total Police Dept.  Personnel Related</t>
  </si>
  <si>
    <t>Police Department Operational Related</t>
  </si>
  <si>
    <t>2081-210-141-0000</t>
  </si>
  <si>
    <t>2081-210-314-0000</t>
  </si>
  <si>
    <t>2081-210-318-0000</t>
  </si>
  <si>
    <t>2081-210-323-2222</t>
  </si>
  <si>
    <t>2081-210-323-4500</t>
  </si>
  <si>
    <t>2081-210-323-5400</t>
  </si>
  <si>
    <t>REPAIRS &amp; MAINTENANCE - FACILITY</t>
  </si>
  <si>
    <t>2081-210-323-5500</t>
  </si>
  <si>
    <t>REPAIRS &amp; MAINTENANCE - FLEET</t>
  </si>
  <si>
    <t>2081-210-330-0000</t>
  </si>
  <si>
    <t>TRAVEL &amp; MEETING EXPENSE</t>
  </si>
  <si>
    <t>2081-210-359-0000</t>
  </si>
  <si>
    <t>2081-210-359-1875</t>
  </si>
  <si>
    <t>2081-210-360-0000</t>
  </si>
  <si>
    <t>Pest Control</t>
  </si>
  <si>
    <t>Coroner</t>
  </si>
  <si>
    <t>Cell Phones/Pagers</t>
  </si>
  <si>
    <t>Copy machine Maintenance and Equipment</t>
  </si>
  <si>
    <t>Computer Maintenance</t>
  </si>
  <si>
    <t xml:space="preserve">Range Maintenance </t>
  </si>
  <si>
    <t>LEADS-Online</t>
  </si>
  <si>
    <t>Alarm</t>
  </si>
  <si>
    <t>2081-210-360-4500</t>
  </si>
  <si>
    <t>2081-210-360-1875</t>
  </si>
  <si>
    <t>CONTRACTED SERVICES - IMPOUND LOT</t>
  </si>
  <si>
    <t xml:space="preserve"> Towing Contracts</t>
  </si>
  <si>
    <t>2081-210-360-9110</t>
  </si>
  <si>
    <t>CONTRACTED SERVICES - COMM. CENTER</t>
  </si>
  <si>
    <t>2081-210-389-0000</t>
  </si>
  <si>
    <t>2081-210-410-0000</t>
  </si>
  <si>
    <t>2081-210-420-0000</t>
  </si>
  <si>
    <t>2081-210-430-0000</t>
  </si>
  <si>
    <t>2081-210-430-5300</t>
  </si>
  <si>
    <t>TOOLS &amp; EQUIPMENT - DETECTIVE EQUIPT</t>
  </si>
  <si>
    <t>2081-210-430-5500</t>
  </si>
  <si>
    <t>TOOLS &amp; EQUIPMENT - FLEET</t>
  </si>
  <si>
    <t>Total Outfitting</t>
  </si>
  <si>
    <t>Other - Vehicle Purchases &amp; Misc.</t>
  </si>
  <si>
    <t>2081-210-430-5600</t>
  </si>
  <si>
    <t>TOOLS &amp; EQUIPMENT - RANGE/AMMO/FATS</t>
  </si>
  <si>
    <t>2081-210-430-5800</t>
  </si>
  <si>
    <t>TOOLS &amp; EQUIPMENT - UNIFORM</t>
  </si>
  <si>
    <t>2081-210-430-9000</t>
  </si>
  <si>
    <t xml:space="preserve">TOOLS &amp; EQUIPMENT - COMPUTER </t>
  </si>
  <si>
    <t>2081-210-490-0000</t>
  </si>
  <si>
    <t>2081-210-490-5600</t>
  </si>
  <si>
    <t>OTHER SUPPLIES - RANGE</t>
  </si>
  <si>
    <t>2081-210-490-5900</t>
  </si>
  <si>
    <t>OTHER SUPPLIES - FUEL</t>
  </si>
  <si>
    <t>2081-210-599-0000</t>
  </si>
  <si>
    <t>OTHER EXPENSES -includes accreditation fee</t>
  </si>
  <si>
    <t>2081-210-599-1875</t>
  </si>
  <si>
    <t>OTHER EXPENSES-IMPOUND LOT</t>
  </si>
  <si>
    <t xml:space="preserve">  Sales Tax (collected)</t>
  </si>
  <si>
    <t xml:space="preserve">  Other Misc.</t>
  </si>
  <si>
    <t>2081-210-599-2100</t>
  </si>
  <si>
    <t>OTHER EXPENSES-JANITORIAL</t>
  </si>
  <si>
    <t>2081-210-599-3526</t>
  </si>
  <si>
    <t>2081-210-599-5555</t>
  </si>
  <si>
    <t>K-9 SUPPLIES/EXPENSES</t>
  </si>
  <si>
    <t>2081-210-599-5666</t>
  </si>
  <si>
    <t>COPP EXPENSES</t>
  </si>
  <si>
    <t>2081-210-599-9999</t>
  </si>
  <si>
    <t xml:space="preserve">CAPITAL OUTLAY </t>
  </si>
  <si>
    <t>2081-810-810-4101</t>
  </si>
  <si>
    <t>2081-830-830-4101</t>
  </si>
  <si>
    <t>Total Police Department Operational</t>
  </si>
  <si>
    <t>TOTAL POLICE DISTRICT FUND</t>
  </si>
  <si>
    <t>DRUG LAW ENFORCEMENT FUND (STATE)</t>
  </si>
  <si>
    <t>2221-210-420-0000</t>
  </si>
  <si>
    <t>DRUG PURCHASE/CI FUNDS</t>
  </si>
  <si>
    <t>2221-210-599-0000</t>
  </si>
  <si>
    <t>DRUG LAW ENFORCEMENT FUND (FEDERAL)</t>
  </si>
  <si>
    <t>2251-210-430-0000</t>
  </si>
  <si>
    <t>2251-210-599-0000</t>
  </si>
  <si>
    <t>ENFORCEMENT &amp; EDUCATION</t>
  </si>
  <si>
    <t>2271-210-599-0000</t>
  </si>
  <si>
    <t>TOTAL POLICE DEPARTMENT ALL SOURCES</t>
  </si>
  <si>
    <t>LEGAL SERVICES-includes PRR</t>
  </si>
  <si>
    <t xml:space="preserve">  Credit Card Processing Fees (rec &amp; paid in GF)</t>
  </si>
  <si>
    <t>Unmarked Vehicles</t>
  </si>
  <si>
    <t>UTILITIES-IMPOUND LOT</t>
  </si>
  <si>
    <t xml:space="preserve"> Other (Includes Annual FATS Fee)</t>
  </si>
  <si>
    <t>Floor Mats</t>
  </si>
  <si>
    <t>Enrollment Management Services</t>
  </si>
  <si>
    <t>Elevator Maintenance Agreement</t>
  </si>
  <si>
    <t>Fixed Costs</t>
  </si>
  <si>
    <t>Claims</t>
  </si>
  <si>
    <t>Insurance Opt-out compensation</t>
  </si>
  <si>
    <t>Life Insurance</t>
  </si>
  <si>
    <t>TRAINING (First Responder)</t>
  </si>
  <si>
    <t>PAMET (Records Management System Maintenance)</t>
  </si>
  <si>
    <t>SMALL TOOLS AND MINOR EQUIPMENT</t>
  </si>
  <si>
    <t>2081-760-700-0000</t>
  </si>
  <si>
    <t>****************************************WORKSHEET FOR INTERNAL USE ONLY*************************************************************************************</t>
  </si>
  <si>
    <t>Dental Claims Police</t>
  </si>
  <si>
    <t>Forfeiture Disbursement</t>
  </si>
  <si>
    <t xml:space="preserve">Other     </t>
  </si>
  <si>
    <t>New Telephone System</t>
  </si>
  <si>
    <t>Tele Doc Fees</t>
  </si>
  <si>
    <t>Open Gov/ICMA Analytics</t>
  </si>
  <si>
    <t>MEDICARE (1.45%)</t>
  </si>
  <si>
    <t>PUBLIC EMPLOYEE'S RETIREMENT SYSTEM (OPERS- L 18.10%)</t>
  </si>
  <si>
    <t>Retirement Payouts</t>
  </si>
  <si>
    <t>HSA/Wellness Incentive</t>
  </si>
  <si>
    <t>Tasers</t>
  </si>
  <si>
    <t>Storage Bldg</t>
  </si>
  <si>
    <t>Roof Repairs for PD Bldg</t>
  </si>
  <si>
    <t>Paint Interior Bldg</t>
  </si>
  <si>
    <t>Storm Water Erosion Repair</t>
  </si>
  <si>
    <t>Heat Pump Replacement (Old Secion of Bldg)</t>
  </si>
  <si>
    <t xml:space="preserve"> Total Station/Speed Sign/Traffic Survey</t>
  </si>
  <si>
    <t>2221-210-360-0000</t>
  </si>
  <si>
    <t>2221-210-430-0000</t>
  </si>
  <si>
    <t>Bullet Proof Vests</t>
  </si>
  <si>
    <t xml:space="preserve"> Bulletproof Vests (moved to 2221-210-430-0000 in 2017)</t>
  </si>
  <si>
    <t>2081-210-318-0002</t>
  </si>
  <si>
    <t>Training (Police Department Grants)</t>
  </si>
  <si>
    <t>Annual Fee for Power DMS</t>
  </si>
  <si>
    <t>Annual Fee for Covertrack</t>
  </si>
  <si>
    <t>Cell phone downloader - Susteen Inc.</t>
  </si>
  <si>
    <t>2081-890-890-0000</t>
  </si>
  <si>
    <t>Debt Service -- Lighting Equipment</t>
  </si>
  <si>
    <t>EAP Program (Move to Health Insurance Line in 2018)</t>
  </si>
  <si>
    <t>EAP</t>
  </si>
  <si>
    <t>Parallel</t>
  </si>
  <si>
    <t>Handguns</t>
  </si>
  <si>
    <t>Dispatch Updates and Repairs</t>
  </si>
  <si>
    <t xml:space="preserve">Locker Room Repair </t>
  </si>
  <si>
    <t xml:space="preserve">Cooling Tower Repair </t>
  </si>
  <si>
    <t>Smart Board</t>
  </si>
  <si>
    <t>Reverse 911 (Hamilton County)</t>
  </si>
  <si>
    <t>Cyber Security</t>
  </si>
  <si>
    <t xml:space="preserve">       License and Storage Fee</t>
  </si>
  <si>
    <t xml:space="preserve">  Email Server Upgrade </t>
  </si>
  <si>
    <t xml:space="preserve">  Server Two Replacement </t>
  </si>
  <si>
    <t xml:space="preserve">  Anti-Virus Renewal Software </t>
  </si>
  <si>
    <t xml:space="preserve">  New Back Up System Appliance</t>
  </si>
  <si>
    <t xml:space="preserve">Computers  </t>
  </si>
  <si>
    <t>Fire Wall Software Renewal Maint.</t>
  </si>
  <si>
    <t>Disc Space Expansion</t>
  </si>
  <si>
    <t xml:space="preserve">  PlanIT Scheduling Software</t>
  </si>
  <si>
    <t>Actuals 2017          Updated 10/18/18</t>
  </si>
  <si>
    <t>Temporary 2018</t>
  </si>
  <si>
    <t>Permanent 2018</t>
  </si>
  <si>
    <t>Proposed Temporary 2019</t>
  </si>
  <si>
    <t>WORKERS COMPENSATION (.029066)</t>
  </si>
  <si>
    <t xml:space="preserve">  Johnson Controls</t>
  </si>
  <si>
    <t xml:space="preserve">Copy Machine  </t>
  </si>
  <si>
    <t>Traffic Speed Sign</t>
  </si>
  <si>
    <t>Dispatch Base Radio</t>
  </si>
  <si>
    <t>Cruiser Purchases (4 cruisers)</t>
  </si>
  <si>
    <t>Back Up Software Maintenance</t>
  </si>
  <si>
    <t>Security Cameras</t>
  </si>
  <si>
    <t>Fuel Pump Update</t>
  </si>
  <si>
    <t>Guns/Less than Lethal 40 mm Launchers</t>
  </si>
  <si>
    <t>OTHER EXPENSES-SHARED PERSONNEL (Janitorial)</t>
  </si>
  <si>
    <t>MAXIMUM POSSIBLE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</si>
</sst>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2"/>
      <name val="Arial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 val="singleAccounting"/>
      <sz val="8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44" fontId="3" fillId="0" borderId="0" xfId="0" applyNumberFormat="1" applyFont="1" applyFill="1" applyAlignment="1">
      <alignment vertical="center"/>
    </xf>
    <xf numFmtId="44" fontId="3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44" fontId="1" fillId="0" borderId="0" xfId="0" applyNumberFormat="1" applyFont="1" applyFill="1"/>
    <xf numFmtId="44" fontId="4" fillId="0" borderId="0" xfId="0" applyNumberFormat="1" applyFont="1" applyFill="1" applyAlignment="1">
      <alignment vertical="center"/>
    </xf>
    <xf numFmtId="44" fontId="4" fillId="0" borderId="0" xfId="0" applyNumberFormat="1" applyFont="1" applyFill="1"/>
    <xf numFmtId="44" fontId="1" fillId="0" borderId="0" xfId="0" applyNumberFormat="1" applyFont="1" applyFill="1" applyAlignment="1">
      <alignment vertical="center" shrinkToFit="1"/>
    </xf>
    <xf numFmtId="44" fontId="5" fillId="0" borderId="0" xfId="0" applyNumberFormat="1" applyFont="1" applyFill="1" applyAlignment="1">
      <alignment vertical="center"/>
    </xf>
    <xf numFmtId="0" fontId="1" fillId="0" borderId="0" xfId="0" applyFont="1" applyFill="1" applyBorder="1"/>
    <xf numFmtId="4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" fontId="1" fillId="0" borderId="0" xfId="0" applyNumberFormat="1" applyFont="1" applyFill="1"/>
    <xf numFmtId="0" fontId="3" fillId="0" borderId="0" xfId="0" applyFont="1" applyFill="1" applyAlignment="1">
      <alignment vertical="center"/>
    </xf>
    <xf numFmtId="1" fontId="3" fillId="0" borderId="0" xfId="0" applyNumberFormat="1" applyFont="1" applyFill="1"/>
    <xf numFmtId="1" fontId="5" fillId="0" borderId="0" xfId="0" applyNumberFormat="1" applyFont="1" applyFill="1"/>
    <xf numFmtId="44" fontId="6" fillId="0" borderId="0" xfId="0" applyNumberFormat="1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vertical="center"/>
    </xf>
    <xf numFmtId="44" fontId="1" fillId="0" borderId="0" xfId="0" applyNumberFormat="1" applyFont="1" applyFill="1" applyAlignment="1">
      <alignment vertical="center"/>
    </xf>
    <xf numFmtId="44" fontId="7" fillId="0" borderId="0" xfId="1" applyFont="1" applyFill="1"/>
    <xf numFmtId="44" fontId="6" fillId="0" borderId="0" xfId="0" applyNumberFormat="1" applyFont="1" applyFill="1" applyAlignment="1">
      <alignment horizontal="center" vertical="center"/>
    </xf>
    <xf numFmtId="44" fontId="6" fillId="0" borderId="0" xfId="1" applyFont="1" applyFill="1" applyAlignment="1">
      <alignment horizontal="center" wrapText="1"/>
    </xf>
    <xf numFmtId="44" fontId="6" fillId="0" borderId="0" xfId="1" applyFont="1" applyFill="1" applyAlignment="1">
      <alignment wrapText="1"/>
    </xf>
    <xf numFmtId="44" fontId="1" fillId="0" borderId="0" xfId="1" applyFont="1" applyFill="1"/>
    <xf numFmtId="44" fontId="1" fillId="0" borderId="0" xfId="0" quotePrefix="1" applyNumberFormat="1" applyFont="1" applyFill="1" applyAlignment="1">
      <alignment vertical="center"/>
    </xf>
    <xf numFmtId="44" fontId="1" fillId="2" borderId="0" xfId="1" applyFont="1" applyFill="1"/>
    <xf numFmtId="44" fontId="4" fillId="0" borderId="0" xfId="1" applyFont="1" applyFill="1"/>
    <xf numFmtId="44" fontId="3" fillId="0" borderId="0" xfId="1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5050"/>
      <color rgb="FFFF0066"/>
      <color rgb="FFFF99FF"/>
      <color rgb="FF98B26E"/>
      <color rgb="FFB7B5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7"/>
  <sheetViews>
    <sheetView tabSelected="1" zoomScaleNormal="100" workbookViewId="0">
      <pane ySplit="1" topLeftCell="A2" activePane="bottomLeft" state="frozen"/>
      <selection pane="bottomLeft" activeCell="H6" sqref="H6"/>
    </sheetView>
  </sheetViews>
  <sheetFormatPr defaultColWidth="8.88671875" defaultRowHeight="12" customHeight="1" x14ac:dyDescent="0.2"/>
  <cols>
    <col min="1" max="1" width="15.21875" style="3" customWidth="1"/>
    <col min="2" max="2" width="61.88671875" style="3" bestFit="1" customWidth="1"/>
    <col min="3" max="3" width="9.77734375" style="26" bestFit="1" customWidth="1"/>
    <col min="4" max="5" width="9.88671875" style="26" bestFit="1" customWidth="1"/>
    <col min="6" max="6" width="9.77734375" style="26" bestFit="1" customWidth="1"/>
    <col min="7" max="7" width="11.21875" style="30" bestFit="1" customWidth="1"/>
    <col min="8" max="16384" width="8.88671875" style="3"/>
  </cols>
  <sheetData>
    <row r="1" spans="1:7" s="34" customFormat="1" ht="40.15" customHeight="1" x14ac:dyDescent="0.2">
      <c r="A1" s="2" t="s">
        <v>0</v>
      </c>
      <c r="B1" s="2" t="s">
        <v>1</v>
      </c>
      <c r="C1" s="33" t="s">
        <v>187</v>
      </c>
      <c r="D1" s="33" t="s">
        <v>188</v>
      </c>
      <c r="E1" s="33" t="s">
        <v>189</v>
      </c>
      <c r="F1" s="33" t="s">
        <v>190</v>
      </c>
      <c r="G1" s="33" t="s">
        <v>202</v>
      </c>
    </row>
    <row r="2" spans="1:7" ht="12" customHeight="1" x14ac:dyDescent="0.2">
      <c r="A2" s="21"/>
      <c r="B2" s="1" t="s">
        <v>25</v>
      </c>
    </row>
    <row r="3" spans="1:7" ht="12" customHeight="1" x14ac:dyDescent="0.2">
      <c r="A3" s="21" t="s">
        <v>26</v>
      </c>
      <c r="B3" s="1" t="s">
        <v>27</v>
      </c>
    </row>
    <row r="4" spans="1:7" ht="12" customHeight="1" x14ac:dyDescent="0.2">
      <c r="A4" s="27"/>
      <c r="B4" s="21" t="s">
        <v>28</v>
      </c>
      <c r="C4" s="26">
        <v>4107956.56</v>
      </c>
      <c r="D4" s="26">
        <v>4236650</v>
      </c>
      <c r="E4" s="26">
        <v>4235164.53</v>
      </c>
      <c r="F4" s="26">
        <v>4379543.3</v>
      </c>
    </row>
    <row r="5" spans="1:7" ht="12" customHeight="1" x14ac:dyDescent="0.2">
      <c r="A5" s="21"/>
      <c r="B5" s="21" t="s">
        <v>29</v>
      </c>
      <c r="C5" s="26">
        <v>160000</v>
      </c>
      <c r="D5" s="26">
        <v>180000</v>
      </c>
      <c r="E5" s="26">
        <v>180000</v>
      </c>
      <c r="F5" s="26">
        <v>190000</v>
      </c>
    </row>
    <row r="6" spans="1:7" ht="12" customHeight="1" x14ac:dyDescent="0.2">
      <c r="A6" s="21"/>
      <c r="B6" s="21" t="s">
        <v>30</v>
      </c>
      <c r="C6" s="26">
        <v>62000</v>
      </c>
      <c r="D6" s="26">
        <v>62000</v>
      </c>
      <c r="E6" s="26">
        <v>62000</v>
      </c>
      <c r="F6" s="26">
        <v>65000</v>
      </c>
    </row>
    <row r="7" spans="1:7" ht="12" customHeight="1" x14ac:dyDescent="0.2">
      <c r="A7" s="21"/>
      <c r="B7" s="21" t="s">
        <v>31</v>
      </c>
      <c r="C7" s="26">
        <v>94023</v>
      </c>
      <c r="D7" s="26">
        <v>97719</v>
      </c>
      <c r="E7" s="26">
        <v>97734.57</v>
      </c>
      <c r="F7" s="26">
        <v>100771.36</v>
      </c>
    </row>
    <row r="8" spans="1:7" ht="12" customHeight="1" x14ac:dyDescent="0.2">
      <c r="A8" s="21"/>
      <c r="B8" s="21" t="s">
        <v>18</v>
      </c>
      <c r="C8" s="26">
        <v>19320</v>
      </c>
      <c r="D8" s="26">
        <v>20440</v>
      </c>
      <c r="E8" s="26">
        <v>20440</v>
      </c>
      <c r="F8" s="26">
        <v>21520</v>
      </c>
    </row>
    <row r="9" spans="1:7" ht="12" customHeight="1" x14ac:dyDescent="0.2">
      <c r="A9" s="21"/>
      <c r="B9" s="21" t="s">
        <v>32</v>
      </c>
      <c r="C9" s="26">
        <v>6000</v>
      </c>
      <c r="D9" s="26">
        <v>6500</v>
      </c>
      <c r="E9" s="26">
        <v>7000</v>
      </c>
      <c r="F9" s="26">
        <v>7000</v>
      </c>
    </row>
    <row r="10" spans="1:7" ht="12" customHeight="1" x14ac:dyDescent="0.2">
      <c r="A10" s="21"/>
      <c r="B10" s="21" t="s">
        <v>33</v>
      </c>
      <c r="C10" s="26">
        <v>6000</v>
      </c>
      <c r="D10" s="26">
        <v>6000</v>
      </c>
      <c r="E10" s="26">
        <v>6000</v>
      </c>
      <c r="F10" s="26">
        <v>6000</v>
      </c>
    </row>
    <row r="11" spans="1:7" ht="12" customHeight="1" x14ac:dyDescent="0.2">
      <c r="A11" s="21"/>
      <c r="B11" s="21" t="s">
        <v>34</v>
      </c>
      <c r="C11" s="26">
        <v>3000</v>
      </c>
      <c r="D11" s="26">
        <v>3000</v>
      </c>
      <c r="E11" s="26">
        <v>3000</v>
      </c>
      <c r="F11" s="26">
        <v>3000</v>
      </c>
    </row>
    <row r="12" spans="1:7" ht="12" customHeight="1" x14ac:dyDescent="0.2">
      <c r="A12" s="21"/>
      <c r="B12" s="21" t="s">
        <v>35</v>
      </c>
      <c r="C12" s="26">
        <v>60000</v>
      </c>
      <c r="D12" s="26">
        <v>80000</v>
      </c>
      <c r="E12" s="26">
        <v>80000</v>
      </c>
      <c r="F12" s="26">
        <v>80000</v>
      </c>
    </row>
    <row r="13" spans="1:7" ht="12" customHeight="1" x14ac:dyDescent="0.2">
      <c r="A13" s="21"/>
      <c r="B13" s="21" t="s">
        <v>148</v>
      </c>
      <c r="C13" s="26">
        <v>0</v>
      </c>
      <c r="D13" s="26">
        <v>0</v>
      </c>
      <c r="E13" s="26">
        <v>0</v>
      </c>
      <c r="F13" s="26">
        <v>0</v>
      </c>
    </row>
    <row r="14" spans="1:7" ht="12" customHeight="1" x14ac:dyDescent="0.2">
      <c r="A14" s="21"/>
      <c r="B14" s="21" t="s">
        <v>36</v>
      </c>
      <c r="C14" s="26">
        <v>0</v>
      </c>
      <c r="D14" s="26">
        <v>0</v>
      </c>
      <c r="E14" s="26">
        <v>0</v>
      </c>
      <c r="F14" s="26">
        <v>0</v>
      </c>
    </row>
    <row r="15" spans="1:7" ht="12" customHeight="1" x14ac:dyDescent="0.2">
      <c r="A15" s="21"/>
      <c r="B15" s="21" t="s">
        <v>133</v>
      </c>
      <c r="C15" s="26">
        <f>98849+(14*250)</f>
        <v>102349</v>
      </c>
      <c r="D15" s="28">
        <v>102350</v>
      </c>
      <c r="E15" s="26">
        <v>88868</v>
      </c>
      <c r="F15" s="26">
        <v>100000</v>
      </c>
    </row>
    <row r="16" spans="1:7" ht="12" customHeight="1" x14ac:dyDescent="0.35">
      <c r="A16" s="21"/>
      <c r="B16" s="5" t="s">
        <v>37</v>
      </c>
      <c r="C16" s="29">
        <f>SUM(C4:C15)</f>
        <v>4620648.5600000005</v>
      </c>
      <c r="D16" s="29">
        <f>SUM(D4:D15)</f>
        <v>4794659</v>
      </c>
      <c r="E16" s="29">
        <f>SUM(E4:E15)</f>
        <v>4780207.1000000006</v>
      </c>
      <c r="F16" s="29">
        <f>SUM(F4:F15)</f>
        <v>4952834.66</v>
      </c>
    </row>
    <row r="17" spans="1:6" ht="12" customHeight="1" x14ac:dyDescent="0.2">
      <c r="A17" s="21"/>
      <c r="B17" s="21"/>
    </row>
    <row r="18" spans="1:6" ht="12" customHeight="1" x14ac:dyDescent="0.2">
      <c r="A18" s="21" t="s">
        <v>38</v>
      </c>
      <c r="B18" s="21" t="s">
        <v>147</v>
      </c>
      <c r="C18" s="30">
        <f>C16*0.181</f>
        <v>836337.38936000003</v>
      </c>
      <c r="D18" s="30">
        <f>D16*0.181</f>
        <v>867833.27899999998</v>
      </c>
      <c r="E18" s="30">
        <f>E16*0.181</f>
        <v>865217.48510000005</v>
      </c>
      <c r="F18" s="30">
        <f>F16*0.181</f>
        <v>896463.07345999999</v>
      </c>
    </row>
    <row r="19" spans="1:6" ht="12" customHeight="1" x14ac:dyDescent="0.2">
      <c r="A19" s="21" t="s">
        <v>39</v>
      </c>
      <c r="B19" s="21" t="s">
        <v>146</v>
      </c>
      <c r="C19" s="30">
        <f>C16*0.0145</f>
        <v>66999.404120000007</v>
      </c>
      <c r="D19" s="30">
        <f>D16*0.0145</f>
        <v>69522.555500000002</v>
      </c>
      <c r="E19" s="30">
        <f>E16*0.0145</f>
        <v>69313.002950000009</v>
      </c>
      <c r="F19" s="30">
        <f>F16*0.0145</f>
        <v>71816.102570000003</v>
      </c>
    </row>
    <row r="20" spans="1:6" ht="12" customHeight="1" x14ac:dyDescent="0.2">
      <c r="A20" s="21" t="s">
        <v>40</v>
      </c>
      <c r="B20" s="21" t="s">
        <v>2</v>
      </c>
      <c r="C20" s="30">
        <f>C21+C22+C23+C24+C25+C26</f>
        <v>769323.96666666667</v>
      </c>
      <c r="D20" s="30">
        <f>D21+D22+D23+D24+D25+D26+D27</f>
        <v>733483.45161290315</v>
      </c>
      <c r="E20" s="30">
        <f>E21+E22+E23+E24+E25+E26+E27</f>
        <v>901651.78494623653</v>
      </c>
      <c r="F20" s="31">
        <f>F21+F22+F23+F24+F25+F26+F27</f>
        <v>978489.58288770053</v>
      </c>
    </row>
    <row r="21" spans="1:6" ht="12" customHeight="1" x14ac:dyDescent="0.2">
      <c r="A21" s="21"/>
      <c r="B21" s="21" t="s">
        <v>131</v>
      </c>
      <c r="C21" s="26">
        <f>(272226/90)*37</f>
        <v>111915.13333333333</v>
      </c>
      <c r="D21" s="26">
        <f>(279632/93)*39</f>
        <v>117265.03225806453</v>
      </c>
      <c r="E21" s="26">
        <f>(279632/93)*48</f>
        <v>144326.19354838709</v>
      </c>
      <c r="F21" s="28">
        <f>(333966/102)*48</f>
        <v>157160.4705882353</v>
      </c>
    </row>
    <row r="22" spans="1:6" ht="12" customHeight="1" x14ac:dyDescent="0.2">
      <c r="A22" s="21"/>
      <c r="B22" s="21" t="s">
        <v>132</v>
      </c>
      <c r="C22" s="26">
        <f>(1449939/90)*37</f>
        <v>596086.03333333333</v>
      </c>
      <c r="D22" s="26">
        <f>(1313663/93)*39</f>
        <v>550890.93548387091</v>
      </c>
      <c r="E22" s="26">
        <f>(1313663/93)*48</f>
        <v>678019.61290322582</v>
      </c>
      <c r="F22" s="28">
        <f>(1595100/102)*48</f>
        <v>750635.29411764699</v>
      </c>
    </row>
    <row r="23" spans="1:6" ht="12" customHeight="1" x14ac:dyDescent="0.2">
      <c r="A23" s="21"/>
      <c r="B23" s="21" t="s">
        <v>149</v>
      </c>
      <c r="C23" s="26">
        <f>250*37</f>
        <v>9250</v>
      </c>
      <c r="D23" s="26">
        <v>10000</v>
      </c>
      <c r="E23" s="26">
        <v>10000</v>
      </c>
      <c r="F23" s="28">
        <v>10000</v>
      </c>
    </row>
    <row r="24" spans="1:6" ht="12" customHeight="1" x14ac:dyDescent="0.2">
      <c r="A24" s="21"/>
      <c r="B24" s="21" t="s">
        <v>134</v>
      </c>
      <c r="C24" s="26">
        <v>4992</v>
      </c>
      <c r="D24" s="26">
        <f>8*12*52</f>
        <v>4992</v>
      </c>
      <c r="E24" s="26">
        <f>8*12*52</f>
        <v>4992</v>
      </c>
      <c r="F24" s="28">
        <f>8*12*48</f>
        <v>4608</v>
      </c>
    </row>
    <row r="25" spans="1:6" ht="12" customHeight="1" x14ac:dyDescent="0.2">
      <c r="A25" s="21"/>
      <c r="B25" s="21" t="s">
        <v>140</v>
      </c>
      <c r="C25" s="26">
        <f>1000*45</f>
        <v>45000</v>
      </c>
      <c r="D25" s="26">
        <f>(100000/93)*39</f>
        <v>41935.483870967742</v>
      </c>
      <c r="E25" s="26">
        <f>(100000/93)*52</f>
        <v>55913.978494623654</v>
      </c>
      <c r="F25" s="28">
        <f>((104000+5280)/110)*48</f>
        <v>47685.818181818184</v>
      </c>
    </row>
    <row r="26" spans="1:6" ht="12" customHeight="1" x14ac:dyDescent="0.2">
      <c r="A26" s="21"/>
      <c r="B26" s="21" t="s">
        <v>144</v>
      </c>
      <c r="C26" s="26">
        <f>(51*3.4)*12</f>
        <v>2080.8000000000002</v>
      </c>
      <c r="D26" s="26">
        <f>(2.5*12)*52</f>
        <v>1560</v>
      </c>
      <c r="E26" s="26">
        <f>(2.5*12)*52</f>
        <v>1560</v>
      </c>
      <c r="F26" s="28">
        <f>(2.5*12)*52</f>
        <v>1560</v>
      </c>
    </row>
    <row r="27" spans="1:6" ht="12" customHeight="1" x14ac:dyDescent="0.2">
      <c r="A27" s="21"/>
      <c r="B27" s="21" t="s">
        <v>169</v>
      </c>
      <c r="D27" s="26">
        <v>6840</v>
      </c>
      <c r="E27" s="26">
        <v>6840</v>
      </c>
      <c r="F27" s="28">
        <v>6840</v>
      </c>
    </row>
    <row r="28" spans="1:6" ht="12" customHeight="1" x14ac:dyDescent="0.2">
      <c r="A28" s="21" t="s">
        <v>41</v>
      </c>
      <c r="B28" s="21" t="s">
        <v>191</v>
      </c>
      <c r="C28" s="30">
        <f>C16*0.049838</f>
        <v>230283.88293328002</v>
      </c>
      <c r="D28" s="30">
        <f>D16*0.050418</f>
        <v>241737.11746199999</v>
      </c>
      <c r="E28" s="30">
        <v>241008.48</v>
      </c>
      <c r="F28" s="30">
        <f>F16*0.029066</f>
        <v>143959.09222756</v>
      </c>
    </row>
    <row r="29" spans="1:6" ht="12" customHeight="1" x14ac:dyDescent="0.2">
      <c r="A29" s="21" t="s">
        <v>42</v>
      </c>
      <c r="B29" s="21" t="s">
        <v>3</v>
      </c>
      <c r="C29" s="30">
        <v>5000</v>
      </c>
      <c r="D29" s="30">
        <v>5000</v>
      </c>
      <c r="E29" s="30">
        <v>5000</v>
      </c>
      <c r="F29" s="30">
        <v>5000</v>
      </c>
    </row>
    <row r="30" spans="1:6" ht="12" customHeight="1" x14ac:dyDescent="0.2">
      <c r="A30" s="21"/>
      <c r="B30" s="21"/>
    </row>
    <row r="31" spans="1:6" ht="12" customHeight="1" x14ac:dyDescent="0.35">
      <c r="A31" s="21"/>
      <c r="B31" s="8" t="s">
        <v>43</v>
      </c>
      <c r="C31" s="29">
        <f>C16+C28+C20+C19+C18+C29</f>
        <v>6528593.2030799482</v>
      </c>
      <c r="D31" s="29">
        <f>D16+D28+D20+D19+D18+D29</f>
        <v>6712235.4035749026</v>
      </c>
      <c r="E31" s="29">
        <f>E16+E28+E20+E19+E18+E29</f>
        <v>6862397.8529962376</v>
      </c>
      <c r="F31" s="29">
        <f>F16+F28+F20+F19+F18+F29</f>
        <v>7048562.5111452602</v>
      </c>
    </row>
    <row r="32" spans="1:6" ht="12" customHeight="1" x14ac:dyDescent="0.2">
      <c r="A32" s="21"/>
      <c r="B32" s="8"/>
    </row>
    <row r="33" spans="1:6" ht="12" customHeight="1" x14ac:dyDescent="0.2">
      <c r="A33" s="21"/>
      <c r="B33" s="1" t="s">
        <v>44</v>
      </c>
    </row>
    <row r="34" spans="1:6" ht="12" customHeight="1" x14ac:dyDescent="0.2">
      <c r="A34" s="21" t="s">
        <v>45</v>
      </c>
      <c r="B34" s="21" t="s">
        <v>123</v>
      </c>
      <c r="C34" s="30">
        <v>60000</v>
      </c>
      <c r="D34" s="30">
        <v>60000</v>
      </c>
      <c r="E34" s="30">
        <v>60000</v>
      </c>
      <c r="F34" s="30">
        <v>60000</v>
      </c>
    </row>
    <row r="35" spans="1:6" ht="12" customHeight="1" x14ac:dyDescent="0.2">
      <c r="A35" s="21" t="s">
        <v>46</v>
      </c>
      <c r="B35" s="21" t="s">
        <v>14</v>
      </c>
      <c r="C35" s="30">
        <v>155000</v>
      </c>
      <c r="D35" s="30">
        <v>155000</v>
      </c>
      <c r="E35" s="30">
        <v>155000</v>
      </c>
      <c r="F35" s="30">
        <v>125000</v>
      </c>
    </row>
    <row r="36" spans="1:6" ht="12" customHeight="1" x14ac:dyDescent="0.2">
      <c r="A36" s="21" t="s">
        <v>47</v>
      </c>
      <c r="B36" s="21" t="s">
        <v>135</v>
      </c>
      <c r="C36" s="30">
        <f>30000+1600</f>
        <v>31600</v>
      </c>
      <c r="D36" s="30">
        <v>30000</v>
      </c>
      <c r="E36" s="30">
        <v>35000</v>
      </c>
      <c r="F36" s="30">
        <v>35000</v>
      </c>
    </row>
    <row r="37" spans="1:6" ht="12" customHeight="1" x14ac:dyDescent="0.2">
      <c r="A37" s="21" t="s">
        <v>161</v>
      </c>
      <c r="B37" s="21" t="s">
        <v>162</v>
      </c>
      <c r="C37" s="30">
        <v>18000</v>
      </c>
      <c r="D37" s="30">
        <v>18000</v>
      </c>
      <c r="E37" s="30">
        <v>18000</v>
      </c>
      <c r="F37" s="30">
        <v>0</v>
      </c>
    </row>
    <row r="38" spans="1:6" ht="12" customHeight="1" x14ac:dyDescent="0.2">
      <c r="A38" s="21" t="s">
        <v>48</v>
      </c>
      <c r="B38" s="21" t="s">
        <v>4</v>
      </c>
      <c r="C38" s="30">
        <v>3000</v>
      </c>
      <c r="D38" s="30">
        <v>3000</v>
      </c>
      <c r="E38" s="30">
        <v>3000</v>
      </c>
      <c r="F38" s="30">
        <v>3000</v>
      </c>
    </row>
    <row r="39" spans="1:6" ht="12" customHeight="1" x14ac:dyDescent="0.2">
      <c r="A39" s="21" t="s">
        <v>49</v>
      </c>
      <c r="B39" s="7" t="s">
        <v>5</v>
      </c>
      <c r="C39" s="30">
        <v>45000</v>
      </c>
      <c r="D39" s="30">
        <v>45000</v>
      </c>
      <c r="E39" s="30">
        <v>45000</v>
      </c>
      <c r="F39" s="30">
        <v>45000</v>
      </c>
    </row>
    <row r="40" spans="1:6" ht="12" customHeight="1" x14ac:dyDescent="0.2">
      <c r="A40" s="21" t="s">
        <v>50</v>
      </c>
      <c r="B40" s="21" t="s">
        <v>51</v>
      </c>
      <c r="C40" s="30">
        <v>18000</v>
      </c>
      <c r="D40" s="30">
        <v>18000</v>
      </c>
      <c r="E40" s="30">
        <v>33000</v>
      </c>
      <c r="F40" s="30">
        <v>33000</v>
      </c>
    </row>
    <row r="41" spans="1:6" ht="12" customHeight="1" x14ac:dyDescent="0.2">
      <c r="A41" s="21" t="s">
        <v>52</v>
      </c>
      <c r="B41" s="21" t="s">
        <v>53</v>
      </c>
      <c r="C41" s="30">
        <v>66000</v>
      </c>
      <c r="D41" s="30">
        <v>75000</v>
      </c>
      <c r="E41" s="30">
        <v>85000</v>
      </c>
      <c r="F41" s="30">
        <v>85000</v>
      </c>
    </row>
    <row r="42" spans="1:6" ht="12" customHeight="1" x14ac:dyDescent="0.2">
      <c r="A42" s="21" t="s">
        <v>54</v>
      </c>
      <c r="B42" s="21" t="s">
        <v>55</v>
      </c>
      <c r="C42" s="30">
        <v>3000</v>
      </c>
      <c r="D42" s="30">
        <v>3000</v>
      </c>
      <c r="E42" s="30">
        <v>3000</v>
      </c>
      <c r="F42" s="30">
        <v>3000</v>
      </c>
    </row>
    <row r="43" spans="1:6" ht="12" customHeight="1" x14ac:dyDescent="0.2">
      <c r="A43" s="21" t="s">
        <v>56</v>
      </c>
      <c r="B43" s="21" t="s">
        <v>19</v>
      </c>
      <c r="C43" s="30">
        <v>65000</v>
      </c>
      <c r="D43" s="30">
        <v>65000</v>
      </c>
      <c r="E43" s="30">
        <v>65000</v>
      </c>
      <c r="F43" s="30">
        <v>65000</v>
      </c>
    </row>
    <row r="44" spans="1:6" ht="12" customHeight="1" x14ac:dyDescent="0.2">
      <c r="A44" s="21" t="s">
        <v>57</v>
      </c>
      <c r="B44" s="21" t="s">
        <v>126</v>
      </c>
      <c r="C44" s="30">
        <v>9000</v>
      </c>
      <c r="D44" s="30">
        <v>9000</v>
      </c>
      <c r="E44" s="30">
        <v>9000</v>
      </c>
      <c r="F44" s="30">
        <v>9000</v>
      </c>
    </row>
    <row r="45" spans="1:6" ht="12" customHeight="1" x14ac:dyDescent="0.2">
      <c r="A45" s="21" t="s">
        <v>58</v>
      </c>
      <c r="B45" s="21" t="s">
        <v>6</v>
      </c>
      <c r="C45" s="30">
        <f>SUM(C46:C68)</f>
        <v>147532.20000000001</v>
      </c>
      <c r="D45" s="30">
        <f>SUM(D46:D68)</f>
        <v>128742.2</v>
      </c>
      <c r="E45" s="30">
        <f>SUM(E46:E69)</f>
        <v>131242.20000000001</v>
      </c>
      <c r="F45" s="30">
        <f>SUM(F46:F69)</f>
        <v>136918.20000000001</v>
      </c>
    </row>
    <row r="46" spans="1:6" ht="12" customHeight="1" x14ac:dyDescent="0.2">
      <c r="A46" s="21"/>
      <c r="B46" s="10" t="s">
        <v>59</v>
      </c>
      <c r="C46" s="26">
        <v>0</v>
      </c>
      <c r="F46" s="26">
        <v>0</v>
      </c>
    </row>
    <row r="47" spans="1:6" ht="12" customHeight="1" x14ac:dyDescent="0.2">
      <c r="A47" s="21"/>
      <c r="B47" s="21" t="s">
        <v>168</v>
      </c>
      <c r="C47" s="26">
        <v>6840</v>
      </c>
      <c r="D47" s="26">
        <v>0</v>
      </c>
      <c r="F47" s="26">
        <v>0</v>
      </c>
    </row>
    <row r="48" spans="1:6" ht="12" customHeight="1" x14ac:dyDescent="0.2">
      <c r="A48" s="21"/>
      <c r="B48" s="10" t="s">
        <v>60</v>
      </c>
      <c r="C48" s="26">
        <v>35000</v>
      </c>
      <c r="D48" s="26">
        <v>35000</v>
      </c>
      <c r="E48" s="26">
        <v>35000</v>
      </c>
      <c r="F48" s="26">
        <v>35000</v>
      </c>
    </row>
    <row r="49" spans="1:6" ht="12" customHeight="1" x14ac:dyDescent="0.2">
      <c r="A49" s="21"/>
      <c r="B49" s="10" t="s">
        <v>61</v>
      </c>
      <c r="C49" s="26">
        <v>12500</v>
      </c>
      <c r="D49" s="26">
        <v>12500</v>
      </c>
      <c r="E49" s="26">
        <v>12500</v>
      </c>
      <c r="F49" s="26">
        <v>12500</v>
      </c>
    </row>
    <row r="50" spans="1:6" ht="12" customHeight="1" x14ac:dyDescent="0.2">
      <c r="A50" s="21"/>
      <c r="B50" s="10" t="s">
        <v>130</v>
      </c>
      <c r="C50" s="26">
        <v>2070</v>
      </c>
      <c r="D50" s="26">
        <v>2070</v>
      </c>
      <c r="E50" s="26">
        <v>2070</v>
      </c>
      <c r="F50" s="26">
        <v>2070</v>
      </c>
    </row>
    <row r="51" spans="1:6" ht="12" customHeight="1" x14ac:dyDescent="0.2">
      <c r="A51" s="21"/>
      <c r="B51" s="10" t="s">
        <v>8</v>
      </c>
      <c r="C51" s="26">
        <v>1200</v>
      </c>
      <c r="D51" s="26">
        <v>1200</v>
      </c>
      <c r="E51" s="26">
        <v>1200</v>
      </c>
      <c r="F51" s="26">
        <v>1200</v>
      </c>
    </row>
    <row r="52" spans="1:6" ht="12" customHeight="1" x14ac:dyDescent="0.2">
      <c r="A52" s="21"/>
      <c r="B52" s="10" t="s">
        <v>62</v>
      </c>
      <c r="C52" s="26">
        <v>5000</v>
      </c>
      <c r="D52" s="26">
        <v>5000</v>
      </c>
      <c r="E52" s="26">
        <v>5000</v>
      </c>
      <c r="F52" s="26">
        <v>5000</v>
      </c>
    </row>
    <row r="53" spans="1:6" ht="12" customHeight="1" x14ac:dyDescent="0.2">
      <c r="A53" s="21"/>
      <c r="B53" s="10" t="s">
        <v>136</v>
      </c>
      <c r="C53" s="26">
        <v>10500</v>
      </c>
      <c r="D53" s="26">
        <v>10500</v>
      </c>
      <c r="E53" s="26">
        <v>10500</v>
      </c>
      <c r="F53" s="26">
        <v>10500</v>
      </c>
    </row>
    <row r="54" spans="1:6" ht="12" customHeight="1" x14ac:dyDescent="0.2">
      <c r="A54" s="21"/>
      <c r="B54" s="10" t="s">
        <v>63</v>
      </c>
      <c r="C54" s="26">
        <v>14500</v>
      </c>
      <c r="D54" s="26">
        <v>14500</v>
      </c>
      <c r="E54" s="26">
        <v>14500</v>
      </c>
      <c r="F54" s="26">
        <v>14500</v>
      </c>
    </row>
    <row r="55" spans="1:6" ht="12" customHeight="1" x14ac:dyDescent="0.2">
      <c r="A55" s="21"/>
      <c r="B55" s="10" t="s">
        <v>177</v>
      </c>
      <c r="D55" s="26">
        <v>5000</v>
      </c>
      <c r="E55" s="26">
        <v>5000</v>
      </c>
      <c r="F55" s="26">
        <v>5000</v>
      </c>
    </row>
    <row r="56" spans="1:6" ht="12" customHeight="1" x14ac:dyDescent="0.2">
      <c r="A56" s="21"/>
      <c r="B56" s="10" t="s">
        <v>64</v>
      </c>
      <c r="C56" s="26">
        <v>10000</v>
      </c>
      <c r="D56" s="26">
        <v>5000</v>
      </c>
      <c r="E56" s="26">
        <v>5000</v>
      </c>
      <c r="F56" s="26">
        <v>12000</v>
      </c>
    </row>
    <row r="57" spans="1:6" ht="12" customHeight="1" x14ac:dyDescent="0.2">
      <c r="A57" s="21"/>
      <c r="B57" s="10" t="s">
        <v>65</v>
      </c>
      <c r="C57" s="26">
        <v>3000</v>
      </c>
      <c r="D57" s="26">
        <v>3000</v>
      </c>
      <c r="E57" s="26">
        <v>3000</v>
      </c>
      <c r="F57" s="26">
        <v>3000</v>
      </c>
    </row>
    <row r="58" spans="1:6" ht="12" customHeight="1" x14ac:dyDescent="0.2">
      <c r="A58" s="21"/>
      <c r="B58" s="10" t="s">
        <v>66</v>
      </c>
      <c r="C58" s="26">
        <v>900</v>
      </c>
      <c r="D58" s="26">
        <v>950</v>
      </c>
      <c r="E58" s="26">
        <v>950</v>
      </c>
      <c r="F58" s="26">
        <v>950</v>
      </c>
    </row>
    <row r="59" spans="1:6" ht="12" customHeight="1" x14ac:dyDescent="0.2">
      <c r="A59" s="21"/>
      <c r="B59" s="10" t="s">
        <v>176</v>
      </c>
      <c r="C59" s="26">
        <v>5000</v>
      </c>
      <c r="D59" s="26">
        <v>1500</v>
      </c>
      <c r="E59" s="26">
        <v>1500</v>
      </c>
      <c r="F59" s="26">
        <v>0</v>
      </c>
    </row>
    <row r="60" spans="1:6" ht="12" customHeight="1" x14ac:dyDescent="0.2">
      <c r="A60" s="21"/>
      <c r="B60" s="21" t="s">
        <v>7</v>
      </c>
      <c r="C60" s="26">
        <v>6000</v>
      </c>
      <c r="D60" s="26">
        <v>6000</v>
      </c>
      <c r="E60" s="26">
        <v>6000</v>
      </c>
      <c r="F60" s="26">
        <v>6000</v>
      </c>
    </row>
    <row r="61" spans="1:6" ht="12" customHeight="1" x14ac:dyDescent="0.2">
      <c r="A61" s="21"/>
      <c r="B61" s="21" t="s">
        <v>129</v>
      </c>
      <c r="C61" s="26">
        <v>18252</v>
      </c>
      <c r="D61" s="26">
        <v>18252</v>
      </c>
      <c r="E61" s="26">
        <v>18252</v>
      </c>
      <c r="F61" s="28">
        <v>18252</v>
      </c>
    </row>
    <row r="62" spans="1:6" ht="12" customHeight="1" x14ac:dyDescent="0.2">
      <c r="A62" s="21"/>
      <c r="B62" s="10" t="s">
        <v>170</v>
      </c>
      <c r="C62" s="26">
        <v>3500</v>
      </c>
      <c r="D62" s="26">
        <v>0</v>
      </c>
      <c r="E62" s="26">
        <v>0</v>
      </c>
      <c r="F62" s="26">
        <v>0</v>
      </c>
    </row>
    <row r="63" spans="1:6" ht="12" customHeight="1" x14ac:dyDescent="0.2">
      <c r="A63" s="21"/>
      <c r="B63" s="10" t="s">
        <v>128</v>
      </c>
      <c r="C63" s="26">
        <v>3100</v>
      </c>
      <c r="D63" s="26">
        <v>3100</v>
      </c>
      <c r="E63" s="26">
        <v>3100</v>
      </c>
      <c r="F63" s="26">
        <v>3276</v>
      </c>
    </row>
    <row r="64" spans="1:6" ht="12" customHeight="1" x14ac:dyDescent="0.2">
      <c r="A64" s="21"/>
      <c r="B64" s="10" t="s">
        <v>143</v>
      </c>
      <c r="C64" s="26">
        <v>5000</v>
      </c>
      <c r="D64" s="26">
        <v>0</v>
      </c>
      <c r="E64" s="26">
        <v>0</v>
      </c>
      <c r="F64" s="26">
        <v>0</v>
      </c>
    </row>
    <row r="65" spans="1:6" ht="12" customHeight="1" x14ac:dyDescent="0.2">
      <c r="A65" s="21"/>
      <c r="B65" s="10" t="s">
        <v>163</v>
      </c>
      <c r="C65" s="26">
        <v>2575.1999999999998</v>
      </c>
      <c r="D65" s="26">
        <v>2575.1999999999998</v>
      </c>
      <c r="E65" s="26">
        <v>2575.1999999999998</v>
      </c>
      <c r="F65" s="26">
        <v>2575.1999999999998</v>
      </c>
    </row>
    <row r="66" spans="1:6" ht="12" customHeight="1" x14ac:dyDescent="0.2">
      <c r="A66" s="21"/>
      <c r="B66" s="10" t="s">
        <v>164</v>
      </c>
      <c r="C66" s="26">
        <v>600</v>
      </c>
      <c r="D66" s="26">
        <v>600</v>
      </c>
      <c r="E66" s="26">
        <v>600</v>
      </c>
      <c r="F66" s="26">
        <v>600</v>
      </c>
    </row>
    <row r="67" spans="1:6" ht="12" customHeight="1" x14ac:dyDescent="0.2">
      <c r="A67" s="21"/>
      <c r="B67" s="10" t="s">
        <v>165</v>
      </c>
      <c r="C67" s="26">
        <v>1995</v>
      </c>
      <c r="D67" s="26">
        <v>1995</v>
      </c>
      <c r="E67" s="26">
        <v>1995</v>
      </c>
      <c r="F67" s="26">
        <v>1995</v>
      </c>
    </row>
    <row r="68" spans="1:6" ht="12" customHeight="1" x14ac:dyDescent="0.2">
      <c r="A68" s="21"/>
      <c r="B68" s="10" t="s">
        <v>145</v>
      </c>
      <c r="C68" s="26">
        <v>0</v>
      </c>
      <c r="D68" s="26">
        <v>0</v>
      </c>
      <c r="E68" s="26">
        <v>0</v>
      </c>
      <c r="F68" s="26">
        <v>0</v>
      </c>
    </row>
    <row r="69" spans="1:6" ht="12" customHeight="1" x14ac:dyDescent="0.2">
      <c r="A69" s="21"/>
      <c r="B69" s="10" t="s">
        <v>186</v>
      </c>
      <c r="E69" s="26">
        <v>2500</v>
      </c>
      <c r="F69" s="26">
        <v>2500</v>
      </c>
    </row>
    <row r="70" spans="1:6" ht="12" customHeight="1" x14ac:dyDescent="0.2">
      <c r="A70" s="21" t="s">
        <v>67</v>
      </c>
      <c r="B70" s="7" t="s">
        <v>9</v>
      </c>
      <c r="C70" s="30">
        <v>47087</v>
      </c>
      <c r="D70" s="30">
        <v>46403</v>
      </c>
      <c r="E70" s="30">
        <v>30310</v>
      </c>
      <c r="F70" s="30">
        <v>30548</v>
      </c>
    </row>
    <row r="71" spans="1:6" ht="12" customHeight="1" x14ac:dyDescent="0.2">
      <c r="A71" s="21" t="s">
        <v>68</v>
      </c>
      <c r="B71" s="10" t="s">
        <v>69</v>
      </c>
      <c r="C71" s="30">
        <f>SUM(C72:C74)</f>
        <v>179568</v>
      </c>
      <c r="D71" s="30">
        <f>SUM(D72:D74)</f>
        <v>179618</v>
      </c>
      <c r="E71" s="30">
        <f>SUM(E72:E74)</f>
        <v>179618</v>
      </c>
      <c r="F71" s="30">
        <f>SUM(F72:F74)</f>
        <v>179655.78</v>
      </c>
    </row>
    <row r="72" spans="1:6" ht="12" customHeight="1" x14ac:dyDescent="0.2">
      <c r="A72" s="21"/>
      <c r="B72" s="10" t="s">
        <v>70</v>
      </c>
      <c r="C72" s="26">
        <v>175000</v>
      </c>
      <c r="D72" s="26">
        <v>175000</v>
      </c>
      <c r="E72" s="26">
        <v>175000</v>
      </c>
      <c r="F72" s="26">
        <v>175000</v>
      </c>
    </row>
    <row r="73" spans="1:6" ht="12" customHeight="1" x14ac:dyDescent="0.2">
      <c r="A73" s="21"/>
      <c r="B73" s="10" t="s">
        <v>192</v>
      </c>
      <c r="C73" s="26">
        <v>568</v>
      </c>
      <c r="D73" s="26">
        <f>568+50</f>
        <v>618</v>
      </c>
      <c r="E73" s="26">
        <v>618</v>
      </c>
      <c r="F73" s="26">
        <v>655.78</v>
      </c>
    </row>
    <row r="74" spans="1:6" ht="12" customHeight="1" x14ac:dyDescent="0.2">
      <c r="A74" s="21"/>
      <c r="B74" s="10" t="s">
        <v>23</v>
      </c>
      <c r="C74" s="26">
        <v>4000</v>
      </c>
      <c r="D74" s="26">
        <v>4000</v>
      </c>
      <c r="E74" s="26">
        <v>4000</v>
      </c>
      <c r="F74" s="26">
        <v>4000</v>
      </c>
    </row>
    <row r="75" spans="1:6" ht="12" customHeight="1" x14ac:dyDescent="0.2">
      <c r="A75" s="21" t="s">
        <v>71</v>
      </c>
      <c r="B75" s="21" t="s">
        <v>72</v>
      </c>
      <c r="C75" s="30">
        <v>325000</v>
      </c>
      <c r="D75" s="30">
        <v>300000</v>
      </c>
      <c r="E75" s="30">
        <v>300000</v>
      </c>
      <c r="F75" s="30">
        <v>375000</v>
      </c>
    </row>
    <row r="76" spans="1:6" ht="12" customHeight="1" x14ac:dyDescent="0.2">
      <c r="A76" s="21" t="s">
        <v>73</v>
      </c>
      <c r="B76" s="21" t="s">
        <v>15</v>
      </c>
      <c r="C76" s="30">
        <v>84000</v>
      </c>
      <c r="D76" s="31">
        <v>110000</v>
      </c>
      <c r="E76" s="30">
        <v>110000</v>
      </c>
      <c r="F76" s="30">
        <v>80000</v>
      </c>
    </row>
    <row r="77" spans="1:6" ht="12" customHeight="1" x14ac:dyDescent="0.2">
      <c r="A77" s="21" t="s">
        <v>74</v>
      </c>
      <c r="B77" s="21" t="s">
        <v>16</v>
      </c>
      <c r="C77" s="30">
        <v>13500</v>
      </c>
      <c r="D77" s="30">
        <v>13500</v>
      </c>
      <c r="E77" s="30">
        <v>13500</v>
      </c>
      <c r="F77" s="30">
        <v>13500</v>
      </c>
    </row>
    <row r="78" spans="1:6" ht="12" customHeight="1" x14ac:dyDescent="0.2">
      <c r="A78" s="21" t="s">
        <v>75</v>
      </c>
      <c r="B78" s="21" t="s">
        <v>10</v>
      </c>
      <c r="C78" s="30">
        <v>22000</v>
      </c>
      <c r="D78" s="30">
        <v>22000</v>
      </c>
      <c r="E78" s="30">
        <v>22000</v>
      </c>
      <c r="F78" s="30">
        <v>22000</v>
      </c>
    </row>
    <row r="79" spans="1:6" ht="12" customHeight="1" x14ac:dyDescent="0.2">
      <c r="A79" s="21" t="s">
        <v>76</v>
      </c>
      <c r="B79" s="21" t="s">
        <v>21</v>
      </c>
      <c r="C79" s="30">
        <f>C80+C81</f>
        <v>84520</v>
      </c>
      <c r="D79" s="30">
        <f>D80+D81</f>
        <v>24520</v>
      </c>
      <c r="E79" s="30">
        <f>E80+E81</f>
        <v>32520</v>
      </c>
      <c r="F79" s="30">
        <f>F80+F81+F82+F83+F84</f>
        <v>60720</v>
      </c>
    </row>
    <row r="80" spans="1:6" ht="12" customHeight="1" x14ac:dyDescent="0.2">
      <c r="A80" s="21"/>
      <c r="B80" s="21" t="s">
        <v>171</v>
      </c>
      <c r="C80" s="26">
        <v>70000</v>
      </c>
      <c r="D80" s="26">
        <v>10000</v>
      </c>
      <c r="E80" s="26">
        <v>18000</v>
      </c>
      <c r="F80" s="26">
        <v>31000</v>
      </c>
    </row>
    <row r="81" spans="1:6" ht="12" customHeight="1" x14ac:dyDescent="0.2">
      <c r="A81" s="21"/>
      <c r="B81" s="21" t="s">
        <v>150</v>
      </c>
      <c r="C81" s="26">
        <v>14520</v>
      </c>
      <c r="D81" s="26">
        <v>14520</v>
      </c>
      <c r="E81" s="26">
        <v>14520</v>
      </c>
      <c r="F81" s="26">
        <v>14520</v>
      </c>
    </row>
    <row r="82" spans="1:6" ht="12" customHeight="1" x14ac:dyDescent="0.2">
      <c r="A82" s="21"/>
      <c r="B82" s="21" t="s">
        <v>193</v>
      </c>
      <c r="F82" s="26">
        <v>6200</v>
      </c>
    </row>
    <row r="83" spans="1:6" ht="12" customHeight="1" x14ac:dyDescent="0.2">
      <c r="A83" s="21"/>
      <c r="B83" s="21" t="s">
        <v>194</v>
      </c>
      <c r="F83" s="26">
        <v>4000</v>
      </c>
    </row>
    <row r="84" spans="1:6" ht="12" customHeight="1" x14ac:dyDescent="0.2">
      <c r="A84" s="21"/>
      <c r="B84" s="21" t="s">
        <v>195</v>
      </c>
      <c r="F84" s="26">
        <v>5000</v>
      </c>
    </row>
    <row r="85" spans="1:6" ht="12" customHeight="1" x14ac:dyDescent="0.2">
      <c r="A85" s="21" t="s">
        <v>77</v>
      </c>
      <c r="B85" s="21" t="s">
        <v>78</v>
      </c>
      <c r="C85" s="30">
        <v>6000</v>
      </c>
      <c r="D85" s="30">
        <v>6000</v>
      </c>
      <c r="E85" s="30">
        <v>6000</v>
      </c>
      <c r="F85" s="30">
        <v>6000</v>
      </c>
    </row>
    <row r="86" spans="1:6" ht="12" customHeight="1" x14ac:dyDescent="0.2">
      <c r="A86" s="21" t="s">
        <v>79</v>
      </c>
      <c r="B86" s="21" t="s">
        <v>80</v>
      </c>
      <c r="C86" s="30">
        <f>SUM(C87:C90)</f>
        <v>195000</v>
      </c>
      <c r="D86" s="30">
        <f>SUM(D87:D90)</f>
        <v>130000</v>
      </c>
      <c r="E86" s="30">
        <f>SUM(E87:E90)</f>
        <v>130000</v>
      </c>
      <c r="F86" s="30">
        <f>SUM(F87:F90)</f>
        <v>191000</v>
      </c>
    </row>
    <row r="87" spans="1:6" ht="12" customHeight="1" x14ac:dyDescent="0.2">
      <c r="A87" s="21"/>
      <c r="B87" s="21" t="s">
        <v>125</v>
      </c>
      <c r="C87" s="26">
        <v>25000</v>
      </c>
      <c r="D87" s="26">
        <v>0</v>
      </c>
      <c r="F87" s="26">
        <v>25000</v>
      </c>
    </row>
    <row r="88" spans="1:6" ht="12" customHeight="1" x14ac:dyDescent="0.2">
      <c r="A88" s="21"/>
      <c r="B88" s="21" t="s">
        <v>196</v>
      </c>
      <c r="C88" s="26">
        <f>30000*4</f>
        <v>120000</v>
      </c>
      <c r="D88" s="26">
        <v>90000</v>
      </c>
      <c r="E88" s="26">
        <v>90000</v>
      </c>
      <c r="F88" s="26">
        <v>128000</v>
      </c>
    </row>
    <row r="89" spans="1:6" ht="12" customHeight="1" x14ac:dyDescent="0.2">
      <c r="A89" s="21"/>
      <c r="B89" s="21" t="s">
        <v>81</v>
      </c>
      <c r="C89" s="26">
        <f>10000*4</f>
        <v>40000</v>
      </c>
      <c r="D89" s="26">
        <v>30000</v>
      </c>
      <c r="E89" s="26">
        <v>30000</v>
      </c>
      <c r="F89" s="26">
        <v>28000</v>
      </c>
    </row>
    <row r="90" spans="1:6" ht="12" customHeight="1" x14ac:dyDescent="0.2">
      <c r="A90" s="21"/>
      <c r="B90" s="21" t="s">
        <v>82</v>
      </c>
      <c r="C90" s="26">
        <v>10000</v>
      </c>
      <c r="D90" s="26">
        <v>10000</v>
      </c>
      <c r="E90" s="26">
        <v>10000</v>
      </c>
      <c r="F90" s="26">
        <v>10000</v>
      </c>
    </row>
    <row r="91" spans="1:6" ht="12" customHeight="1" x14ac:dyDescent="0.2">
      <c r="A91" s="21" t="s">
        <v>83</v>
      </c>
      <c r="B91" s="21" t="s">
        <v>84</v>
      </c>
      <c r="C91" s="30">
        <v>20000</v>
      </c>
      <c r="D91" s="30">
        <v>25000</v>
      </c>
      <c r="E91" s="30">
        <v>30000</v>
      </c>
      <c r="F91" s="30">
        <v>30000</v>
      </c>
    </row>
    <row r="92" spans="1:6" ht="12" customHeight="1" x14ac:dyDescent="0.2">
      <c r="A92" s="21" t="s">
        <v>85</v>
      </c>
      <c r="B92" s="21" t="s">
        <v>86</v>
      </c>
      <c r="C92" s="30">
        <v>46000</v>
      </c>
      <c r="D92" s="30">
        <v>35000</v>
      </c>
      <c r="E92" s="30">
        <v>41000</v>
      </c>
      <c r="F92" s="30">
        <v>41000</v>
      </c>
    </row>
    <row r="93" spans="1:6" ht="12" customHeight="1" x14ac:dyDescent="0.2">
      <c r="A93" s="21" t="s">
        <v>87</v>
      </c>
      <c r="B93" s="21" t="s">
        <v>88</v>
      </c>
      <c r="C93" s="30">
        <v>12000</v>
      </c>
      <c r="D93" s="30">
        <f>SUM(D94:D101)</f>
        <v>23684</v>
      </c>
      <c r="E93" s="30">
        <f>SUM(E94:E101)</f>
        <v>23684</v>
      </c>
      <c r="F93" s="30">
        <f>SUM(F94:F102)</f>
        <v>23499</v>
      </c>
    </row>
    <row r="94" spans="1:6" ht="12" customHeight="1" x14ac:dyDescent="0.2">
      <c r="A94" s="21"/>
      <c r="B94" s="21" t="s">
        <v>179</v>
      </c>
      <c r="D94" s="26">
        <v>4536</v>
      </c>
      <c r="E94" s="26">
        <v>4536</v>
      </c>
      <c r="F94" s="26">
        <v>4538</v>
      </c>
    </row>
    <row r="95" spans="1:6" ht="12" customHeight="1" x14ac:dyDescent="0.2">
      <c r="A95" s="21"/>
      <c r="B95" s="21" t="s">
        <v>180</v>
      </c>
      <c r="D95" s="26">
        <v>2625</v>
      </c>
      <c r="E95" s="26">
        <v>2625</v>
      </c>
      <c r="F95" s="26">
        <v>2625</v>
      </c>
    </row>
    <row r="96" spans="1:6" ht="12" customHeight="1" x14ac:dyDescent="0.2">
      <c r="A96" s="21"/>
      <c r="B96" s="21" t="s">
        <v>181</v>
      </c>
      <c r="D96" s="26">
        <v>600</v>
      </c>
      <c r="E96" s="26">
        <v>600</v>
      </c>
      <c r="F96" s="26">
        <v>600</v>
      </c>
    </row>
    <row r="97" spans="1:6" ht="12" customHeight="1" x14ac:dyDescent="0.2">
      <c r="A97" s="21"/>
      <c r="B97" s="21" t="s">
        <v>182</v>
      </c>
      <c r="D97" s="26">
        <v>750</v>
      </c>
      <c r="E97" s="26">
        <v>750</v>
      </c>
      <c r="F97" s="26">
        <v>0</v>
      </c>
    </row>
    <row r="98" spans="1:6" ht="12" customHeight="1" x14ac:dyDescent="0.2">
      <c r="A98" s="21"/>
      <c r="B98" s="21" t="s">
        <v>178</v>
      </c>
      <c r="D98" s="26">
        <v>1485</v>
      </c>
      <c r="E98" s="26">
        <v>1485</v>
      </c>
      <c r="F98" s="26">
        <v>1485</v>
      </c>
    </row>
    <row r="99" spans="1:6" ht="12" customHeight="1" x14ac:dyDescent="0.2">
      <c r="A99" s="21"/>
      <c r="B99" s="21" t="s">
        <v>184</v>
      </c>
      <c r="D99" s="26">
        <v>938</v>
      </c>
      <c r="E99" s="26">
        <v>938</v>
      </c>
      <c r="F99" s="26">
        <v>938</v>
      </c>
    </row>
    <row r="100" spans="1:6" ht="12" customHeight="1" x14ac:dyDescent="0.2">
      <c r="A100" s="21"/>
      <c r="B100" s="21" t="s">
        <v>185</v>
      </c>
      <c r="D100" s="26">
        <v>750</v>
      </c>
      <c r="E100" s="26">
        <v>750</v>
      </c>
      <c r="F100" s="26">
        <v>750</v>
      </c>
    </row>
    <row r="101" spans="1:6" ht="12" customHeight="1" x14ac:dyDescent="0.2">
      <c r="A101" s="21"/>
      <c r="B101" s="3" t="s">
        <v>183</v>
      </c>
      <c r="D101" s="26">
        <v>12000</v>
      </c>
      <c r="E101" s="26">
        <v>12000</v>
      </c>
      <c r="F101" s="26">
        <v>12000</v>
      </c>
    </row>
    <row r="102" spans="1:6" ht="12" customHeight="1" x14ac:dyDescent="0.2">
      <c r="A102" s="21"/>
      <c r="B102" s="3" t="s">
        <v>197</v>
      </c>
      <c r="F102" s="26">
        <v>563</v>
      </c>
    </row>
    <row r="103" spans="1:6" ht="12" customHeight="1" x14ac:dyDescent="0.2">
      <c r="A103" s="21" t="s">
        <v>89</v>
      </c>
      <c r="B103" s="21" t="s">
        <v>24</v>
      </c>
      <c r="C103" s="30">
        <v>7500</v>
      </c>
      <c r="D103" s="30">
        <v>7500</v>
      </c>
      <c r="E103" s="30">
        <v>7500</v>
      </c>
      <c r="F103" s="30">
        <v>7500</v>
      </c>
    </row>
    <row r="104" spans="1:6" ht="12" customHeight="1" x14ac:dyDescent="0.2">
      <c r="A104" s="21" t="s">
        <v>90</v>
      </c>
      <c r="B104" s="21" t="s">
        <v>91</v>
      </c>
      <c r="C104" s="26">
        <v>0</v>
      </c>
      <c r="D104" s="26">
        <v>0</v>
      </c>
      <c r="E104" s="26">
        <v>0</v>
      </c>
      <c r="F104" s="26">
        <v>0</v>
      </c>
    </row>
    <row r="105" spans="1:6" ht="12" customHeight="1" x14ac:dyDescent="0.2">
      <c r="A105" s="21" t="s">
        <v>92</v>
      </c>
      <c r="B105" s="21" t="s">
        <v>93</v>
      </c>
      <c r="C105" s="30">
        <v>150000</v>
      </c>
      <c r="D105" s="30">
        <v>125000</v>
      </c>
      <c r="E105" s="30">
        <v>125000</v>
      </c>
      <c r="F105" s="30">
        <v>125000</v>
      </c>
    </row>
    <row r="106" spans="1:6" ht="12" customHeight="1" x14ac:dyDescent="0.2">
      <c r="A106" s="21" t="s">
        <v>94</v>
      </c>
      <c r="B106" s="21" t="s">
        <v>95</v>
      </c>
      <c r="C106" s="30">
        <v>20500</v>
      </c>
      <c r="D106" s="30">
        <v>20500</v>
      </c>
      <c r="E106" s="30">
        <v>20500</v>
      </c>
      <c r="F106" s="30">
        <v>20500</v>
      </c>
    </row>
    <row r="107" spans="1:6" ht="12" customHeight="1" x14ac:dyDescent="0.2">
      <c r="A107" s="21" t="s">
        <v>96</v>
      </c>
      <c r="B107" s="21" t="s">
        <v>97</v>
      </c>
      <c r="C107" s="30">
        <f>SUM(C108:C110)</f>
        <v>22000</v>
      </c>
      <c r="D107" s="30">
        <f>SUM(D108:D110)</f>
        <v>22000</v>
      </c>
      <c r="E107" s="30">
        <f>SUM(E108:E110)</f>
        <v>22000</v>
      </c>
      <c r="F107" s="30">
        <f>SUM(F108:F110)</f>
        <v>22000</v>
      </c>
    </row>
    <row r="108" spans="1:6" ht="12" customHeight="1" x14ac:dyDescent="0.2">
      <c r="A108" s="21"/>
      <c r="B108" s="21" t="s">
        <v>98</v>
      </c>
      <c r="C108" s="26">
        <v>17000</v>
      </c>
      <c r="D108" s="26">
        <v>17000</v>
      </c>
      <c r="E108" s="26">
        <v>17000</v>
      </c>
      <c r="F108" s="26">
        <v>17000</v>
      </c>
    </row>
    <row r="109" spans="1:6" ht="12" customHeight="1" x14ac:dyDescent="0.2">
      <c r="A109" s="21"/>
      <c r="B109" s="21" t="s">
        <v>124</v>
      </c>
      <c r="C109" s="26">
        <v>0</v>
      </c>
    </row>
    <row r="110" spans="1:6" ht="12" customHeight="1" x14ac:dyDescent="0.2">
      <c r="A110" s="21"/>
      <c r="B110" s="21" t="s">
        <v>99</v>
      </c>
      <c r="C110" s="26">
        <v>5000</v>
      </c>
      <c r="D110" s="26">
        <v>5000</v>
      </c>
      <c r="E110" s="26">
        <v>5000</v>
      </c>
      <c r="F110" s="26">
        <v>5000</v>
      </c>
    </row>
    <row r="111" spans="1:6" ht="12" customHeight="1" x14ac:dyDescent="0.2">
      <c r="A111" s="21" t="s">
        <v>100</v>
      </c>
      <c r="B111" s="21" t="s">
        <v>101</v>
      </c>
      <c r="C111" s="30">
        <v>0</v>
      </c>
      <c r="D111" s="30">
        <v>0</v>
      </c>
      <c r="E111" s="30">
        <v>0</v>
      </c>
      <c r="F111" s="30">
        <v>0</v>
      </c>
    </row>
    <row r="112" spans="1:6" ht="12" customHeight="1" x14ac:dyDescent="0.2">
      <c r="A112" s="21" t="s">
        <v>102</v>
      </c>
      <c r="B112" s="21" t="s">
        <v>20</v>
      </c>
      <c r="C112" s="30">
        <v>179138</v>
      </c>
      <c r="D112" s="30">
        <v>159012.29</v>
      </c>
      <c r="E112" s="30">
        <v>160367.28</v>
      </c>
      <c r="F112" s="30">
        <v>111758.08</v>
      </c>
    </row>
    <row r="113" spans="1:6" ht="12" customHeight="1" x14ac:dyDescent="0.2">
      <c r="A113" s="21" t="s">
        <v>103</v>
      </c>
      <c r="B113" s="21" t="s">
        <v>104</v>
      </c>
      <c r="C113" s="30">
        <v>6500</v>
      </c>
      <c r="D113" s="30">
        <v>6500</v>
      </c>
      <c r="E113" s="30">
        <v>6500</v>
      </c>
      <c r="F113" s="30">
        <v>6500</v>
      </c>
    </row>
    <row r="114" spans="1:6" ht="12" customHeight="1" x14ac:dyDescent="0.2">
      <c r="A114" s="21" t="s">
        <v>105</v>
      </c>
      <c r="B114" s="21" t="s">
        <v>106</v>
      </c>
      <c r="C114" s="30">
        <v>3000</v>
      </c>
      <c r="D114" s="30">
        <v>3000</v>
      </c>
      <c r="E114" s="30">
        <v>3000</v>
      </c>
      <c r="F114" s="30">
        <v>3000</v>
      </c>
    </row>
    <row r="115" spans="1:6" ht="12" customHeight="1" x14ac:dyDescent="0.2">
      <c r="A115" s="21" t="s">
        <v>107</v>
      </c>
      <c r="B115" s="21" t="s">
        <v>201</v>
      </c>
      <c r="C115" s="30">
        <v>73981</v>
      </c>
      <c r="D115" s="30">
        <v>83229</v>
      </c>
      <c r="E115" s="30">
        <v>0</v>
      </c>
      <c r="F115" s="30">
        <v>19332</v>
      </c>
    </row>
    <row r="116" spans="1:6" ht="12" customHeight="1" x14ac:dyDescent="0.2">
      <c r="A116" s="21" t="s">
        <v>138</v>
      </c>
      <c r="B116" s="21" t="s">
        <v>108</v>
      </c>
      <c r="C116" s="30">
        <f>SUM(C117:C125)</f>
        <v>122000</v>
      </c>
      <c r="D116" s="30">
        <f>SUM(D117:D125)</f>
        <v>117000</v>
      </c>
      <c r="E116" s="30">
        <f>SUM(E117:E125)</f>
        <v>117000</v>
      </c>
      <c r="F116" s="30">
        <f>SUM(F117:F126)</f>
        <v>116000</v>
      </c>
    </row>
    <row r="117" spans="1:6" ht="12" customHeight="1" x14ac:dyDescent="0.2">
      <c r="A117" s="21"/>
      <c r="B117" s="9" t="s">
        <v>151</v>
      </c>
      <c r="C117" s="26">
        <v>15000</v>
      </c>
      <c r="D117" s="26">
        <v>30000</v>
      </c>
      <c r="E117" s="26">
        <v>30000</v>
      </c>
      <c r="F117" s="26">
        <v>25000</v>
      </c>
    </row>
    <row r="118" spans="1:6" ht="12" customHeight="1" x14ac:dyDescent="0.2">
      <c r="A118" s="21"/>
      <c r="B118" s="9" t="s">
        <v>152</v>
      </c>
      <c r="C118" s="26">
        <v>5000</v>
      </c>
      <c r="D118" s="26">
        <v>5000</v>
      </c>
      <c r="E118" s="26">
        <v>5000</v>
      </c>
      <c r="F118" s="26">
        <v>5000</v>
      </c>
    </row>
    <row r="119" spans="1:6" ht="12" customHeight="1" x14ac:dyDescent="0.2">
      <c r="A119" s="21"/>
      <c r="B119" s="9" t="s">
        <v>153</v>
      </c>
      <c r="C119" s="26">
        <v>25000</v>
      </c>
      <c r="D119" s="26">
        <v>25000</v>
      </c>
      <c r="E119" s="26">
        <v>25000</v>
      </c>
      <c r="F119" s="26">
        <v>0</v>
      </c>
    </row>
    <row r="120" spans="1:6" ht="12" customHeight="1" x14ac:dyDescent="0.2">
      <c r="A120" s="21"/>
      <c r="B120" s="9" t="s">
        <v>198</v>
      </c>
      <c r="F120" s="26">
        <v>60000</v>
      </c>
    </row>
    <row r="121" spans="1:6" ht="12" customHeight="1" x14ac:dyDescent="0.2">
      <c r="A121" s="21"/>
      <c r="B121" s="9" t="s">
        <v>172</v>
      </c>
      <c r="C121" s="26">
        <v>10000</v>
      </c>
      <c r="D121" s="26">
        <v>15000</v>
      </c>
      <c r="E121" s="26">
        <v>15000</v>
      </c>
      <c r="F121" s="26">
        <v>0</v>
      </c>
    </row>
    <row r="122" spans="1:6" ht="12" customHeight="1" x14ac:dyDescent="0.2">
      <c r="A122" s="21"/>
      <c r="B122" s="9" t="s">
        <v>174</v>
      </c>
      <c r="C122" s="26">
        <v>20000</v>
      </c>
      <c r="D122" s="26">
        <v>5000</v>
      </c>
      <c r="E122" s="26">
        <v>5000</v>
      </c>
      <c r="F122" s="26">
        <v>0</v>
      </c>
    </row>
    <row r="123" spans="1:6" ht="12" customHeight="1" x14ac:dyDescent="0.2">
      <c r="A123" s="21"/>
      <c r="B123" s="9" t="s">
        <v>155</v>
      </c>
      <c r="C123" s="26">
        <v>4000</v>
      </c>
      <c r="D123" s="26">
        <v>12000</v>
      </c>
      <c r="E123" s="26">
        <v>12000</v>
      </c>
      <c r="F123" s="26">
        <v>16000</v>
      </c>
    </row>
    <row r="124" spans="1:6" ht="12" customHeight="1" x14ac:dyDescent="0.2">
      <c r="A124" s="21"/>
      <c r="B124" s="9" t="s">
        <v>173</v>
      </c>
      <c r="C124" s="26">
        <v>8000</v>
      </c>
      <c r="D124" s="26">
        <v>25000</v>
      </c>
      <c r="E124" s="26">
        <v>25000</v>
      </c>
      <c r="F124" s="26">
        <v>0</v>
      </c>
    </row>
    <row r="125" spans="1:6" ht="12" customHeight="1" x14ac:dyDescent="0.2">
      <c r="A125" s="21"/>
      <c r="B125" s="9" t="s">
        <v>154</v>
      </c>
      <c r="C125" s="26">
        <v>35000</v>
      </c>
      <c r="D125" s="26">
        <v>0</v>
      </c>
      <c r="E125" s="26">
        <v>0</v>
      </c>
      <c r="F125" s="26">
        <v>0</v>
      </c>
    </row>
    <row r="126" spans="1:6" ht="12" customHeight="1" x14ac:dyDescent="0.2">
      <c r="A126" s="21"/>
      <c r="B126" s="9" t="s">
        <v>199</v>
      </c>
      <c r="F126" s="26">
        <v>10000</v>
      </c>
    </row>
    <row r="127" spans="1:6" ht="12" customHeight="1" x14ac:dyDescent="0.2">
      <c r="A127" s="21" t="s">
        <v>109</v>
      </c>
      <c r="B127" s="21" t="s">
        <v>12</v>
      </c>
      <c r="C127" s="30">
        <v>116388</v>
      </c>
      <c r="D127" s="30">
        <v>119690</v>
      </c>
      <c r="E127" s="30">
        <v>119690</v>
      </c>
      <c r="F127" s="30">
        <v>124074</v>
      </c>
    </row>
    <row r="128" spans="1:6" ht="12" customHeight="1" x14ac:dyDescent="0.2">
      <c r="A128" s="21" t="s">
        <v>110</v>
      </c>
      <c r="B128" s="21" t="s">
        <v>13</v>
      </c>
      <c r="C128" s="30">
        <v>49894</v>
      </c>
      <c r="D128" s="30">
        <v>46405</v>
      </c>
      <c r="E128" s="30">
        <v>46405</v>
      </c>
      <c r="F128" s="30">
        <f>21405.51*2</f>
        <v>42811.02</v>
      </c>
    </row>
    <row r="129" spans="1:7" ht="12" customHeight="1" x14ac:dyDescent="0.2">
      <c r="A129" s="21" t="s">
        <v>166</v>
      </c>
      <c r="B129" s="21" t="s">
        <v>167</v>
      </c>
      <c r="C129" s="30">
        <v>1203</v>
      </c>
      <c r="D129" s="30">
        <v>0</v>
      </c>
      <c r="E129" s="30">
        <v>0</v>
      </c>
      <c r="F129" s="30">
        <v>0</v>
      </c>
    </row>
    <row r="130" spans="1:7" ht="12" customHeight="1" x14ac:dyDescent="0.2">
      <c r="A130" s="21"/>
      <c r="B130" s="21"/>
    </row>
    <row r="131" spans="1:7" ht="12" customHeight="1" x14ac:dyDescent="0.35">
      <c r="A131" s="21"/>
      <c r="B131" s="8" t="s">
        <v>111</v>
      </c>
      <c r="C131" s="29">
        <f>C128+C127+C116+C115+C114+C113+C112+C111+C107+C106+C105+C103+C93+C92+C91+C86+C85+C79+C78+C77+C76+C75+C45+C44+C43+C42+C41+C40+C39+C38+C36+C35+C34+C71+C70+C37+C129</f>
        <v>2407911.2000000002</v>
      </c>
      <c r="D131" s="29">
        <f>D128+D127+D116+D115+D114+D113+D112+D111+D107+D106+D105+D103+D93+D92+D91+D86+D85+D79+D78+D77+D76+D75+D45+D44+D43+D42+D41+D40+D39+D38+D36+D35+D34+D71+D70+D37+D129</f>
        <v>2235303.4900000002</v>
      </c>
      <c r="E131" s="29">
        <f>E128+E127+E116+E115+E114+E113+E112+E111+E107+E106+E105+E103+E93+E92+E91+E86+E85+E79+E78+E77+E76+E75+E45+E44+E43+E42+E41+E40+E39+E38+E36+E35+E34+E71+E70+E37+E129</f>
        <v>2188836.48</v>
      </c>
      <c r="F131" s="29">
        <f>F128+F127+F116+F115+F114+F113+F112+F111+F107+F106+F105+F103+F93+F92+F91+F86+F85+F79+F78+F77+F76+F75+F45+F44+F43+F42+F41+F40+F39+F38+F36+F35+F34+F71+F70+F37+F129</f>
        <v>2251316.08</v>
      </c>
    </row>
    <row r="132" spans="1:7" ht="12" customHeight="1" x14ac:dyDescent="0.2">
      <c r="A132" s="21"/>
      <c r="B132" s="21"/>
    </row>
    <row r="133" spans="1:7" ht="12" customHeight="1" x14ac:dyDescent="0.35">
      <c r="A133" s="21"/>
      <c r="B133" s="8" t="s">
        <v>112</v>
      </c>
      <c r="C133" s="29">
        <f>C131+C31</f>
        <v>8936504.4030799493</v>
      </c>
      <c r="D133" s="29">
        <f>D131+D31</f>
        <v>8947538.8935749028</v>
      </c>
      <c r="E133" s="29">
        <f>E131+E31</f>
        <v>9051234.332996238</v>
      </c>
      <c r="F133" s="29">
        <f>F131+F31</f>
        <v>9299878.5911452603</v>
      </c>
      <c r="G133" s="31">
        <v>11245658</v>
      </c>
    </row>
    <row r="134" spans="1:7" ht="12" customHeight="1" x14ac:dyDescent="0.2">
      <c r="A134" s="21"/>
      <c r="B134" s="21"/>
    </row>
    <row r="135" spans="1:7" ht="12" customHeight="1" x14ac:dyDescent="0.2">
      <c r="A135" s="21"/>
      <c r="B135" s="1" t="s">
        <v>113</v>
      </c>
    </row>
    <row r="136" spans="1:7" ht="12" customHeight="1" x14ac:dyDescent="0.2">
      <c r="A136" s="21" t="s">
        <v>157</v>
      </c>
      <c r="B136" s="21" t="s">
        <v>6</v>
      </c>
      <c r="C136" s="30">
        <f>30000</f>
        <v>30000</v>
      </c>
      <c r="D136" s="30">
        <v>15000</v>
      </c>
      <c r="E136" s="30">
        <v>15000</v>
      </c>
      <c r="F136" s="30">
        <v>15000</v>
      </c>
    </row>
    <row r="137" spans="1:7" ht="12" customHeight="1" x14ac:dyDescent="0.2">
      <c r="A137" s="21" t="s">
        <v>114</v>
      </c>
      <c r="B137" s="21" t="s">
        <v>115</v>
      </c>
      <c r="C137" s="30">
        <f>+C138+C140</f>
        <v>56000</v>
      </c>
      <c r="D137" s="30">
        <v>10000</v>
      </c>
      <c r="E137" s="30">
        <v>10000</v>
      </c>
      <c r="F137" s="30">
        <v>5000</v>
      </c>
    </row>
    <row r="138" spans="1:7" ht="12" customHeight="1" x14ac:dyDescent="0.2">
      <c r="A138" s="21" t="s">
        <v>158</v>
      </c>
      <c r="B138" s="21" t="s">
        <v>137</v>
      </c>
      <c r="C138" s="30">
        <f>C139</f>
        <v>10000</v>
      </c>
      <c r="D138" s="30">
        <f>D139</f>
        <v>10000</v>
      </c>
      <c r="E138" s="30">
        <f>E139</f>
        <v>10000</v>
      </c>
      <c r="F138" s="30">
        <f>F139</f>
        <v>20000</v>
      </c>
    </row>
    <row r="139" spans="1:7" ht="12" customHeight="1" x14ac:dyDescent="0.2">
      <c r="A139" s="21"/>
      <c r="B139" s="21" t="s">
        <v>159</v>
      </c>
      <c r="C139" s="26">
        <v>10000</v>
      </c>
      <c r="D139" s="26">
        <v>10000</v>
      </c>
      <c r="E139" s="26">
        <v>10000</v>
      </c>
      <c r="F139" s="26">
        <v>20000</v>
      </c>
    </row>
    <row r="140" spans="1:7" ht="12" customHeight="1" x14ac:dyDescent="0.2">
      <c r="A140" s="21" t="s">
        <v>116</v>
      </c>
      <c r="B140" s="21" t="s">
        <v>11</v>
      </c>
      <c r="C140" s="30">
        <f>SUM(C141:C145)</f>
        <v>46000</v>
      </c>
      <c r="D140" s="30">
        <f>SUM(D141:D145)</f>
        <v>53000</v>
      </c>
      <c r="E140" s="30">
        <f>SUM(E141:E145)</f>
        <v>53000</v>
      </c>
      <c r="F140" s="30">
        <f>SUM(F141:F146)</f>
        <v>32000</v>
      </c>
    </row>
    <row r="141" spans="1:7" ht="12" customHeight="1" x14ac:dyDescent="0.2">
      <c r="A141" s="21"/>
      <c r="B141" s="10" t="s">
        <v>160</v>
      </c>
      <c r="C141" s="26">
        <v>0</v>
      </c>
    </row>
    <row r="142" spans="1:7" ht="12" customHeight="1" x14ac:dyDescent="0.2">
      <c r="A142" s="21"/>
      <c r="B142" s="10" t="s">
        <v>156</v>
      </c>
      <c r="C142" s="26">
        <v>6000</v>
      </c>
      <c r="D142" s="26">
        <v>3000</v>
      </c>
      <c r="E142" s="26">
        <v>3000</v>
      </c>
      <c r="F142" s="26">
        <v>0</v>
      </c>
    </row>
    <row r="143" spans="1:7" ht="12" customHeight="1" x14ac:dyDescent="0.2">
      <c r="A143" s="21"/>
      <c r="B143" s="10" t="s">
        <v>175</v>
      </c>
      <c r="C143" s="26">
        <v>0</v>
      </c>
      <c r="D143" s="26">
        <v>10000</v>
      </c>
      <c r="E143" s="26">
        <v>10000</v>
      </c>
      <c r="F143" s="26">
        <v>0</v>
      </c>
    </row>
    <row r="144" spans="1:7" ht="12" customHeight="1" x14ac:dyDescent="0.2">
      <c r="A144" s="21"/>
      <c r="B144" s="10" t="s">
        <v>141</v>
      </c>
      <c r="C144" s="26">
        <v>10000</v>
      </c>
      <c r="D144" s="26">
        <v>10000</v>
      </c>
      <c r="E144" s="26">
        <v>10000</v>
      </c>
      <c r="F144" s="26">
        <v>10000</v>
      </c>
    </row>
    <row r="145" spans="1:7" ht="12" customHeight="1" x14ac:dyDescent="0.2">
      <c r="A145" s="21"/>
      <c r="B145" s="10" t="s">
        <v>127</v>
      </c>
      <c r="C145" s="26">
        <v>30000</v>
      </c>
      <c r="D145" s="26">
        <v>30000</v>
      </c>
      <c r="E145" s="26">
        <v>30000</v>
      </c>
      <c r="F145" s="26">
        <v>10000</v>
      </c>
    </row>
    <row r="146" spans="1:7" ht="12" customHeight="1" x14ac:dyDescent="0.2">
      <c r="A146" s="21"/>
      <c r="B146" s="10" t="s">
        <v>200</v>
      </c>
      <c r="F146" s="26">
        <v>12000</v>
      </c>
    </row>
    <row r="147" spans="1:7" ht="12" customHeight="1" x14ac:dyDescent="0.35">
      <c r="A147" s="21"/>
      <c r="B147" s="5" t="s">
        <v>22</v>
      </c>
      <c r="C147" s="29">
        <f>C136+C137+C138+C140</f>
        <v>142000</v>
      </c>
      <c r="D147" s="29">
        <f>D136+D137+D138+D140</f>
        <v>88000</v>
      </c>
      <c r="E147" s="29">
        <f>E136+E137+E138+E140</f>
        <v>88000</v>
      </c>
      <c r="F147" s="29">
        <f>F136+F137+F138+F140</f>
        <v>72000</v>
      </c>
      <c r="G147" s="31">
        <v>106089</v>
      </c>
    </row>
    <row r="148" spans="1:7" ht="12" customHeight="1" x14ac:dyDescent="0.2">
      <c r="A148" s="21"/>
      <c r="B148" s="21"/>
    </row>
    <row r="149" spans="1:7" ht="12" customHeight="1" x14ac:dyDescent="0.2">
      <c r="A149" s="21"/>
      <c r="B149" s="1" t="s">
        <v>117</v>
      </c>
    </row>
    <row r="150" spans="1:7" ht="12" customHeight="1" x14ac:dyDescent="0.2">
      <c r="A150" s="21" t="s">
        <v>118</v>
      </c>
      <c r="B150" s="21" t="s">
        <v>17</v>
      </c>
      <c r="C150" s="30">
        <f>SUM(C151:C151)</f>
        <v>250</v>
      </c>
      <c r="D150" s="30">
        <f>SUM(D151:D151)</f>
        <v>250</v>
      </c>
      <c r="E150" s="30">
        <f>SUM(E151:E151)</f>
        <v>250</v>
      </c>
      <c r="F150" s="30">
        <f>SUM(F151:F151)</f>
        <v>250</v>
      </c>
    </row>
    <row r="151" spans="1:7" ht="12" customHeight="1" x14ac:dyDescent="0.2">
      <c r="A151" s="21"/>
      <c r="B151" s="21" t="s">
        <v>142</v>
      </c>
      <c r="C151" s="26">
        <v>250</v>
      </c>
      <c r="D151" s="26">
        <v>250</v>
      </c>
      <c r="E151" s="26">
        <v>250</v>
      </c>
      <c r="F151" s="26">
        <v>250</v>
      </c>
    </row>
    <row r="152" spans="1:7" ht="12" customHeight="1" x14ac:dyDescent="0.2">
      <c r="A152" s="21" t="s">
        <v>119</v>
      </c>
      <c r="B152" s="21" t="s">
        <v>11</v>
      </c>
      <c r="C152" s="30">
        <v>0</v>
      </c>
      <c r="D152" s="30"/>
      <c r="E152" s="30"/>
      <c r="F152" s="30"/>
    </row>
    <row r="153" spans="1:7" ht="12" customHeight="1" x14ac:dyDescent="0.35">
      <c r="A153" s="21"/>
      <c r="B153" s="8" t="s">
        <v>22</v>
      </c>
      <c r="C153" s="29">
        <f>SUM(C151:C152)</f>
        <v>250</v>
      </c>
      <c r="D153" s="29">
        <f>SUM(D151:D152)</f>
        <v>250</v>
      </c>
      <c r="E153" s="29">
        <f>SUM(E151:E152)</f>
        <v>250</v>
      </c>
      <c r="F153" s="29">
        <f>SUM(F151:F152)</f>
        <v>250</v>
      </c>
      <c r="G153" s="31">
        <v>1315</v>
      </c>
    </row>
    <row r="154" spans="1:7" ht="12" customHeight="1" x14ac:dyDescent="0.2">
      <c r="A154" s="21"/>
      <c r="B154" s="21"/>
    </row>
    <row r="155" spans="1:7" ht="12" customHeight="1" x14ac:dyDescent="0.2">
      <c r="A155" s="21"/>
      <c r="B155" s="1" t="s">
        <v>120</v>
      </c>
    </row>
    <row r="156" spans="1:7" ht="12" customHeight="1" x14ac:dyDescent="0.2">
      <c r="A156" s="21" t="s">
        <v>121</v>
      </c>
      <c r="B156" s="21" t="s">
        <v>11</v>
      </c>
      <c r="C156" s="30">
        <v>5000</v>
      </c>
      <c r="D156" s="30">
        <v>5000</v>
      </c>
      <c r="E156" s="30">
        <v>5000</v>
      </c>
      <c r="F156" s="30">
        <v>5000</v>
      </c>
    </row>
    <row r="157" spans="1:7" ht="12" customHeight="1" x14ac:dyDescent="0.35">
      <c r="A157" s="21"/>
      <c r="B157" s="8" t="s">
        <v>22</v>
      </c>
      <c r="C157" s="29">
        <f>SUM(C156)</f>
        <v>5000</v>
      </c>
      <c r="D157" s="29">
        <f>SUM(D156)</f>
        <v>5000</v>
      </c>
      <c r="E157" s="29">
        <f>SUM(E156)</f>
        <v>5000</v>
      </c>
      <c r="F157" s="29">
        <f>SUM(F156)</f>
        <v>5000</v>
      </c>
      <c r="G157" s="31">
        <v>22784</v>
      </c>
    </row>
    <row r="158" spans="1:7" ht="12" customHeight="1" x14ac:dyDescent="0.2">
      <c r="A158" s="21"/>
      <c r="B158" s="21"/>
    </row>
    <row r="159" spans="1:7" ht="12" customHeight="1" x14ac:dyDescent="0.35">
      <c r="A159" s="11"/>
      <c r="B159" s="12" t="s">
        <v>122</v>
      </c>
      <c r="C159" s="29">
        <f>C157+C153+C147+C133</f>
        <v>9083754.4030799493</v>
      </c>
      <c r="D159" s="29">
        <f>D157+D153+D147+D133</f>
        <v>9040788.8935749028</v>
      </c>
      <c r="E159" s="29">
        <f>E157+E153+E147+E133</f>
        <v>9144484.332996238</v>
      </c>
      <c r="F159" s="29">
        <f>F157+F153+F147+F133</f>
        <v>9377128.5911452603</v>
      </c>
    </row>
    <row r="161" spans="1:6" ht="12" customHeight="1" x14ac:dyDescent="0.2">
      <c r="A161" s="11"/>
      <c r="B161" s="13"/>
    </row>
    <row r="162" spans="1:6" ht="12" customHeight="1" x14ac:dyDescent="0.2">
      <c r="A162" s="11"/>
      <c r="B162" s="14"/>
    </row>
    <row r="163" spans="1:6" ht="12" customHeight="1" x14ac:dyDescent="0.2">
      <c r="A163" s="11"/>
      <c r="B163" s="14"/>
    </row>
    <row r="164" spans="1:6" ht="12" customHeight="1" x14ac:dyDescent="0.2">
      <c r="A164" s="11"/>
      <c r="B164" s="14"/>
    </row>
    <row r="165" spans="1:6" ht="12" customHeight="1" x14ac:dyDescent="0.2">
      <c r="A165" s="11"/>
      <c r="B165" s="14"/>
    </row>
    <row r="166" spans="1:6" ht="12" customHeight="1" x14ac:dyDescent="0.2">
      <c r="A166" s="11"/>
      <c r="B166" s="11"/>
      <c r="E166" s="30"/>
      <c r="F166" s="30"/>
    </row>
    <row r="167" spans="1:6" ht="12" customHeight="1" x14ac:dyDescent="0.2">
      <c r="A167" s="11"/>
      <c r="B167" s="11"/>
      <c r="D167" s="30"/>
      <c r="E167" s="30"/>
      <c r="F167" s="30"/>
    </row>
    <row r="168" spans="1:6" ht="12" customHeight="1" x14ac:dyDescent="0.2">
      <c r="A168" s="11"/>
      <c r="B168" s="11"/>
      <c r="D168" s="30"/>
      <c r="E168" s="30"/>
      <c r="F168" s="30"/>
    </row>
    <row r="169" spans="1:6" ht="12" customHeight="1" x14ac:dyDescent="0.2">
      <c r="A169" s="11"/>
      <c r="B169" s="11"/>
      <c r="D169" s="30"/>
      <c r="E169" s="30"/>
      <c r="F169" s="30"/>
    </row>
    <row r="170" spans="1:6" ht="12" customHeight="1" x14ac:dyDescent="0.2">
      <c r="A170" s="11"/>
      <c r="B170" s="11"/>
      <c r="D170" s="30"/>
      <c r="E170" s="30"/>
      <c r="F170" s="30"/>
    </row>
    <row r="171" spans="1:6" ht="12" customHeight="1" x14ac:dyDescent="0.35">
      <c r="A171" s="11"/>
      <c r="B171" s="11"/>
      <c r="D171" s="30"/>
      <c r="E171" s="30"/>
      <c r="F171" s="29"/>
    </row>
    <row r="172" spans="1:6" ht="12" customHeight="1" thickBot="1" x14ac:dyDescent="0.4">
      <c r="A172" s="11"/>
      <c r="B172" s="20"/>
      <c r="D172" s="32"/>
      <c r="E172" s="29"/>
    </row>
    <row r="173" spans="1:6" ht="12" customHeight="1" x14ac:dyDescent="0.2">
      <c r="A173" s="21"/>
      <c r="B173" s="12"/>
    </row>
    <row r="174" spans="1:6" ht="12" customHeight="1" x14ac:dyDescent="0.2">
      <c r="B174" s="15"/>
      <c r="F174" s="30"/>
    </row>
    <row r="175" spans="1:6" ht="12" customHeight="1" x14ac:dyDescent="0.2">
      <c r="A175" s="11"/>
      <c r="B175" s="13"/>
      <c r="C175" s="30"/>
      <c r="D175" s="30"/>
      <c r="E175" s="30"/>
      <c r="F175" s="30"/>
    </row>
    <row r="176" spans="1:6" ht="12" customHeight="1" x14ac:dyDescent="0.2">
      <c r="A176" s="11"/>
      <c r="B176" s="13"/>
      <c r="C176" s="30"/>
      <c r="D176" s="30"/>
      <c r="E176" s="30"/>
      <c r="F176" s="30"/>
    </row>
    <row r="177" spans="1:6" ht="12" customHeight="1" x14ac:dyDescent="0.2">
      <c r="A177" s="11"/>
      <c r="B177" s="13"/>
      <c r="C177" s="30"/>
      <c r="D177" s="30"/>
      <c r="E177" s="30"/>
      <c r="F177" s="30"/>
    </row>
    <row r="178" spans="1:6" ht="12" customHeight="1" x14ac:dyDescent="0.35">
      <c r="A178" s="11"/>
      <c r="B178" s="13"/>
      <c r="C178" s="30"/>
      <c r="D178" s="30"/>
      <c r="E178" s="30"/>
      <c r="F178" s="29"/>
    </row>
    <row r="179" spans="1:6" ht="12" customHeight="1" x14ac:dyDescent="0.35">
      <c r="B179" s="6"/>
      <c r="C179" s="29"/>
      <c r="D179" s="29"/>
      <c r="E179" s="29"/>
    </row>
    <row r="181" spans="1:6" ht="12" customHeight="1" x14ac:dyDescent="0.2">
      <c r="A181" s="11"/>
      <c r="B181" s="15"/>
      <c r="F181" s="30"/>
    </row>
    <row r="182" spans="1:6" ht="12" customHeight="1" x14ac:dyDescent="0.2">
      <c r="A182" s="11"/>
      <c r="C182" s="30"/>
      <c r="D182" s="30"/>
      <c r="E182" s="30"/>
    </row>
    <row r="183" spans="1:6" ht="12" customHeight="1" x14ac:dyDescent="0.2">
      <c r="A183" s="11"/>
    </row>
    <row r="184" spans="1:6" ht="12" customHeight="1" x14ac:dyDescent="0.2">
      <c r="A184" s="11"/>
      <c r="F184" s="30"/>
    </row>
    <row r="185" spans="1:6" ht="12" customHeight="1" x14ac:dyDescent="0.2">
      <c r="A185" s="11"/>
      <c r="C185" s="30"/>
      <c r="D185" s="30"/>
      <c r="E185" s="30"/>
      <c r="F185" s="30"/>
    </row>
    <row r="186" spans="1:6" ht="12" customHeight="1" x14ac:dyDescent="0.2">
      <c r="A186" s="11"/>
      <c r="B186" s="21"/>
      <c r="C186" s="30"/>
      <c r="D186" s="30"/>
      <c r="E186" s="30"/>
      <c r="F186" s="30"/>
    </row>
    <row r="187" spans="1:6" ht="12" customHeight="1" x14ac:dyDescent="0.2">
      <c r="A187" s="11"/>
      <c r="B187" s="21"/>
      <c r="C187" s="30"/>
      <c r="D187" s="30"/>
      <c r="E187" s="30"/>
      <c r="F187" s="30"/>
    </row>
    <row r="188" spans="1:6" ht="12" customHeight="1" x14ac:dyDescent="0.2">
      <c r="A188" s="11"/>
      <c r="B188" s="21"/>
      <c r="C188" s="30"/>
      <c r="D188" s="30"/>
      <c r="E188" s="30"/>
      <c r="F188" s="30"/>
    </row>
    <row r="189" spans="1:6" ht="12" customHeight="1" x14ac:dyDescent="0.2">
      <c r="A189" s="11"/>
      <c r="B189" s="21"/>
      <c r="C189" s="30"/>
      <c r="D189" s="30"/>
      <c r="E189" s="30"/>
      <c r="F189" s="30"/>
    </row>
    <row r="190" spans="1:6" ht="12" customHeight="1" x14ac:dyDescent="0.2">
      <c r="A190" s="11"/>
      <c r="B190" s="21"/>
      <c r="C190" s="30"/>
      <c r="D190" s="30"/>
      <c r="E190" s="30"/>
      <c r="F190" s="30"/>
    </row>
    <row r="191" spans="1:6" ht="12" customHeight="1" x14ac:dyDescent="0.2">
      <c r="A191" s="11"/>
      <c r="B191" s="21"/>
      <c r="C191" s="30"/>
      <c r="D191" s="30"/>
      <c r="E191" s="30"/>
      <c r="F191" s="30"/>
    </row>
    <row r="192" spans="1:6" ht="12" customHeight="1" x14ac:dyDescent="0.2">
      <c r="A192" s="11"/>
      <c r="B192" s="21"/>
      <c r="C192" s="30"/>
      <c r="D192" s="30"/>
      <c r="E192" s="30"/>
      <c r="F192" s="30"/>
    </row>
    <row r="193" spans="1:6" ht="12" customHeight="1" x14ac:dyDescent="0.2">
      <c r="C193" s="30"/>
      <c r="D193" s="30"/>
      <c r="E193" s="30"/>
      <c r="F193" s="30"/>
    </row>
    <row r="194" spans="1:6" ht="12" customHeight="1" x14ac:dyDescent="0.2">
      <c r="C194" s="30"/>
      <c r="D194" s="30"/>
      <c r="E194" s="30"/>
      <c r="F194" s="30"/>
    </row>
    <row r="195" spans="1:6" ht="12" customHeight="1" x14ac:dyDescent="0.35">
      <c r="C195" s="30"/>
      <c r="D195" s="30"/>
      <c r="E195" s="30"/>
      <c r="F195" s="29"/>
    </row>
    <row r="196" spans="1:6" ht="12" customHeight="1" x14ac:dyDescent="0.35">
      <c r="A196" s="11"/>
      <c r="B196" s="16"/>
      <c r="C196" s="29"/>
      <c r="D196" s="29"/>
      <c r="E196" s="29"/>
    </row>
    <row r="197" spans="1:6" ht="12" customHeight="1" x14ac:dyDescent="0.2">
      <c r="A197" s="21"/>
      <c r="B197" s="21"/>
    </row>
    <row r="198" spans="1:6" ht="12" customHeight="1" x14ac:dyDescent="0.2">
      <c r="A198" s="21"/>
      <c r="B198" s="15"/>
      <c r="F198" s="30"/>
    </row>
    <row r="199" spans="1:6" ht="12" customHeight="1" x14ac:dyDescent="0.2">
      <c r="A199" s="11"/>
      <c r="B199" s="13"/>
      <c r="C199" s="30"/>
      <c r="D199" s="30"/>
      <c r="E199" s="30"/>
      <c r="F199" s="30"/>
    </row>
    <row r="200" spans="1:6" ht="12" customHeight="1" x14ac:dyDescent="0.2">
      <c r="A200" s="11"/>
      <c r="B200" s="21"/>
      <c r="C200" s="30"/>
      <c r="D200" s="30"/>
      <c r="E200" s="30"/>
      <c r="F200" s="30"/>
    </row>
    <row r="201" spans="1:6" ht="12" customHeight="1" x14ac:dyDescent="0.35">
      <c r="A201" s="11"/>
      <c r="B201" s="13"/>
      <c r="C201" s="30"/>
      <c r="D201" s="30"/>
      <c r="E201" s="30"/>
      <c r="F201" s="29"/>
    </row>
    <row r="202" spans="1:6" ht="12" customHeight="1" x14ac:dyDescent="0.35">
      <c r="A202" s="11"/>
      <c r="B202" s="16"/>
      <c r="C202" s="29"/>
      <c r="D202" s="29"/>
      <c r="E202" s="29"/>
    </row>
    <row r="203" spans="1:6" ht="12" customHeight="1" x14ac:dyDescent="0.2">
      <c r="A203" s="11"/>
      <c r="B203" s="13"/>
    </row>
    <row r="204" spans="1:6" ht="12" customHeight="1" x14ac:dyDescent="0.2">
      <c r="A204" s="11"/>
      <c r="B204" s="15"/>
      <c r="F204" s="30"/>
    </row>
    <row r="205" spans="1:6" ht="12" customHeight="1" x14ac:dyDescent="0.2">
      <c r="A205" s="11"/>
      <c r="B205" s="21"/>
      <c r="C205" s="30"/>
      <c r="D205" s="30"/>
      <c r="E205" s="30"/>
      <c r="F205" s="30"/>
    </row>
    <row r="206" spans="1:6" ht="12" customHeight="1" x14ac:dyDescent="0.2">
      <c r="A206" s="11"/>
      <c r="B206" s="21"/>
      <c r="C206" s="30"/>
      <c r="D206" s="30"/>
      <c r="E206" s="30"/>
      <c r="F206" s="30"/>
    </row>
    <row r="207" spans="1:6" ht="12" customHeight="1" x14ac:dyDescent="0.2">
      <c r="A207" s="11"/>
      <c r="B207" s="4"/>
      <c r="C207" s="30"/>
      <c r="D207" s="30"/>
      <c r="E207" s="30"/>
      <c r="F207" s="30"/>
    </row>
    <row r="208" spans="1:6" ht="12" customHeight="1" x14ac:dyDescent="0.2">
      <c r="A208" s="11"/>
      <c r="B208" s="13"/>
      <c r="C208" s="30"/>
      <c r="D208" s="30"/>
      <c r="E208" s="30"/>
      <c r="F208" s="30"/>
    </row>
    <row r="209" spans="1:7" ht="12" customHeight="1" x14ac:dyDescent="0.2">
      <c r="A209" s="11"/>
      <c r="B209" s="13"/>
      <c r="C209" s="30"/>
      <c r="D209" s="30"/>
      <c r="E209" s="30"/>
      <c r="F209" s="30"/>
    </row>
    <row r="210" spans="1:7" ht="12" customHeight="1" x14ac:dyDescent="0.2">
      <c r="A210" s="11"/>
      <c r="B210" s="13"/>
      <c r="C210" s="30"/>
      <c r="D210" s="30"/>
      <c r="E210" s="30"/>
      <c r="F210" s="30"/>
    </row>
    <row r="211" spans="1:7" ht="12" customHeight="1" x14ac:dyDescent="0.2">
      <c r="A211" s="11"/>
      <c r="B211" s="13"/>
      <c r="C211" s="30"/>
      <c r="D211" s="30"/>
      <c r="E211" s="30"/>
      <c r="F211" s="30"/>
    </row>
    <row r="212" spans="1:7" ht="12" customHeight="1" x14ac:dyDescent="0.35">
      <c r="A212" s="11"/>
      <c r="B212" s="13"/>
      <c r="C212" s="30"/>
      <c r="D212" s="30"/>
      <c r="E212" s="30"/>
      <c r="F212" s="29"/>
    </row>
    <row r="213" spans="1:7" ht="12" customHeight="1" x14ac:dyDescent="0.35">
      <c r="A213" s="11"/>
      <c r="B213" s="16"/>
      <c r="C213" s="29"/>
      <c r="D213" s="29"/>
      <c r="E213" s="29"/>
    </row>
    <row r="214" spans="1:7" ht="12" customHeight="1" x14ac:dyDescent="0.2">
      <c r="A214" s="11"/>
      <c r="B214" s="13"/>
    </row>
    <row r="215" spans="1:7" ht="12" customHeight="1" x14ac:dyDescent="0.2">
      <c r="A215" s="11"/>
      <c r="B215" s="15"/>
    </row>
    <row r="216" spans="1:7" ht="12" customHeight="1" x14ac:dyDescent="0.2">
      <c r="A216" s="11"/>
      <c r="B216" s="4"/>
    </row>
    <row r="217" spans="1:7" ht="12" customHeight="1" x14ac:dyDescent="0.2">
      <c r="A217" s="11"/>
      <c r="B217" s="4"/>
      <c r="F217" s="30"/>
    </row>
    <row r="218" spans="1:7" ht="12" customHeight="1" x14ac:dyDescent="0.2">
      <c r="A218" s="11"/>
      <c r="B218" s="4"/>
      <c r="C218" s="30"/>
      <c r="D218" s="30"/>
      <c r="E218" s="30"/>
      <c r="G218" s="3"/>
    </row>
    <row r="219" spans="1:7" ht="12" customHeight="1" x14ac:dyDescent="0.2">
      <c r="A219" s="11"/>
      <c r="B219" s="4"/>
    </row>
    <row r="220" spans="1:7" ht="12" customHeight="1" x14ac:dyDescent="0.2">
      <c r="A220" s="11"/>
      <c r="B220" s="4"/>
    </row>
    <row r="221" spans="1:7" ht="12" customHeight="1" x14ac:dyDescent="0.2">
      <c r="A221" s="11"/>
      <c r="B221" s="4"/>
      <c r="F221" s="30"/>
    </row>
    <row r="222" spans="1:7" ht="12" customHeight="1" x14ac:dyDescent="0.2">
      <c r="A222" s="11"/>
      <c r="B222" s="13"/>
      <c r="C222" s="30"/>
      <c r="D222" s="30"/>
      <c r="E222" s="30"/>
    </row>
    <row r="223" spans="1:7" ht="12" customHeight="1" x14ac:dyDescent="0.2">
      <c r="A223" s="11"/>
      <c r="B223" s="13"/>
    </row>
    <row r="224" spans="1:7" ht="12" customHeight="1" x14ac:dyDescent="0.2">
      <c r="A224" s="11"/>
      <c r="B224" s="13"/>
      <c r="F224" s="30"/>
    </row>
    <row r="225" spans="1:6" ht="12" customHeight="1" x14ac:dyDescent="0.2">
      <c r="A225" s="11"/>
      <c r="B225" s="13"/>
      <c r="C225" s="30"/>
      <c r="D225" s="30"/>
      <c r="E225" s="30"/>
    </row>
    <row r="226" spans="1:6" ht="12" customHeight="1" x14ac:dyDescent="0.2">
      <c r="A226" s="11"/>
      <c r="B226" s="13"/>
      <c r="F226" s="30"/>
    </row>
    <row r="227" spans="1:6" ht="12" customHeight="1" x14ac:dyDescent="0.2">
      <c r="A227" s="11"/>
      <c r="B227" s="13"/>
      <c r="C227" s="30"/>
      <c r="D227" s="30"/>
      <c r="E227" s="30"/>
    </row>
    <row r="228" spans="1:6" ht="12" customHeight="1" x14ac:dyDescent="0.35">
      <c r="A228" s="11"/>
      <c r="B228" s="13"/>
      <c r="F228" s="29"/>
    </row>
    <row r="229" spans="1:6" ht="12" customHeight="1" x14ac:dyDescent="0.35">
      <c r="B229" s="16"/>
      <c r="C229" s="29"/>
      <c r="D229" s="29"/>
      <c r="E229" s="29"/>
    </row>
    <row r="230" spans="1:6" ht="12" customHeight="1" x14ac:dyDescent="0.35">
      <c r="B230" s="15"/>
      <c r="F230" s="29"/>
    </row>
    <row r="231" spans="1:6" ht="12" customHeight="1" x14ac:dyDescent="0.35">
      <c r="A231" s="11"/>
      <c r="B231" s="15"/>
      <c r="C231" s="29"/>
      <c r="D231" s="29"/>
      <c r="E231" s="29"/>
    </row>
    <row r="232" spans="1:6" ht="12" customHeight="1" x14ac:dyDescent="0.2">
      <c r="A232" s="11"/>
    </row>
    <row r="242" spans="3:6" ht="12" customHeight="1" x14ac:dyDescent="0.2">
      <c r="C242" s="3"/>
    </row>
    <row r="243" spans="3:6" ht="12" customHeight="1" x14ac:dyDescent="0.2">
      <c r="C243" s="3"/>
    </row>
    <row r="244" spans="3:6" ht="12" customHeight="1" x14ac:dyDescent="0.2">
      <c r="C244" s="3"/>
    </row>
    <row r="245" spans="3:6" ht="12" customHeight="1" x14ac:dyDescent="0.2">
      <c r="C245" s="3"/>
    </row>
    <row r="246" spans="3:6" ht="12" customHeight="1" x14ac:dyDescent="0.2">
      <c r="C246" s="3"/>
    </row>
    <row r="247" spans="3:6" ht="12" customHeight="1" x14ac:dyDescent="0.2">
      <c r="C247" s="3"/>
    </row>
    <row r="248" spans="3:6" ht="12" customHeight="1" x14ac:dyDescent="0.2">
      <c r="C248" s="3"/>
      <c r="F248" s="3"/>
    </row>
    <row r="249" spans="3:6" ht="12" customHeight="1" x14ac:dyDescent="0.2">
      <c r="C249" s="3"/>
      <c r="D249" s="3"/>
      <c r="E249" s="3"/>
      <c r="F249" s="3"/>
    </row>
    <row r="250" spans="3:6" ht="12" customHeight="1" x14ac:dyDescent="0.2">
      <c r="C250" s="3"/>
      <c r="D250" s="3"/>
      <c r="E250" s="3"/>
      <c r="F250" s="3"/>
    </row>
    <row r="251" spans="3:6" ht="12" customHeight="1" x14ac:dyDescent="0.2">
      <c r="C251" s="3"/>
      <c r="D251" s="3"/>
      <c r="E251" s="3"/>
      <c r="F251" s="3"/>
    </row>
    <row r="252" spans="3:6" ht="12" customHeight="1" x14ac:dyDescent="0.2">
      <c r="C252" s="3"/>
      <c r="D252" s="3"/>
      <c r="E252" s="3"/>
      <c r="F252" s="3"/>
    </row>
    <row r="253" spans="3:6" ht="12" customHeight="1" x14ac:dyDescent="0.2">
      <c r="C253" s="3"/>
      <c r="D253" s="3"/>
      <c r="E253" s="3"/>
      <c r="F253" s="3"/>
    </row>
    <row r="254" spans="3:6" ht="12" customHeight="1" x14ac:dyDescent="0.2">
      <c r="C254" s="3"/>
      <c r="D254" s="3"/>
      <c r="E254" s="3"/>
      <c r="F254" s="3"/>
    </row>
    <row r="255" spans="3:6" ht="12" customHeight="1" x14ac:dyDescent="0.2">
      <c r="C255" s="3"/>
      <c r="D255" s="3"/>
      <c r="E255" s="3"/>
      <c r="F255" s="3"/>
    </row>
    <row r="256" spans="3:6" ht="12" customHeight="1" x14ac:dyDescent="0.2">
      <c r="C256" s="3"/>
      <c r="D256" s="3"/>
      <c r="E256" s="3"/>
      <c r="F256" s="3"/>
    </row>
    <row r="257" spans="3:5" ht="12" customHeight="1" x14ac:dyDescent="0.2">
      <c r="C257" s="3"/>
      <c r="D257" s="3"/>
      <c r="E257" s="3"/>
    </row>
  </sheetData>
  <phoneticPr fontId="1" type="noConversion"/>
  <printOptions horizontalCentered="1" gridLines="1"/>
  <pageMargins left="0.25" right="0.25" top="1" bottom="0.5" header="0.3" footer="0.3"/>
  <pageSetup scale="87" fitToHeight="50" orientation="landscape" r:id="rId1"/>
  <headerFooter alignWithMargins="0">
    <oddHeader xml:space="preserve">&amp;C&amp;"Arial,Bold"2019
 Detailed Appropriations Worksheet
FINAL - FOR INTERNAL USE ONLY
</oddHeader>
    <oddFooter>&amp;L&amp;D&amp;CPage &amp;P of &amp;N</oddFooter>
  </headerFooter>
  <rowBreaks count="1" manualBreakCount="1">
    <brk id="1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XFD2"/>
    </sheetView>
  </sheetViews>
  <sheetFormatPr defaultRowHeight="15" x14ac:dyDescent="0.2"/>
  <sheetData>
    <row r="1" spans="1:7" s="18" customFormat="1" ht="9" x14ac:dyDescent="0.15">
      <c r="A1" s="19" t="s">
        <v>139</v>
      </c>
      <c r="B1" s="19"/>
      <c r="C1" s="22"/>
      <c r="D1" s="22"/>
      <c r="E1" s="22"/>
      <c r="F1" s="22"/>
      <c r="G1" s="22"/>
    </row>
    <row r="2" spans="1:7" s="19" customFormat="1" ht="36" x14ac:dyDescent="0.15">
      <c r="A2" s="17" t="s">
        <v>0</v>
      </c>
      <c r="B2" s="23" t="s">
        <v>1</v>
      </c>
      <c r="C2" s="24" t="s">
        <v>187</v>
      </c>
      <c r="D2" s="24" t="s">
        <v>188</v>
      </c>
      <c r="E2" s="24" t="s">
        <v>189</v>
      </c>
      <c r="F2" s="24" t="s">
        <v>190</v>
      </c>
      <c r="G2" s="2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 Permanent Detailed Approp</vt:lpstr>
      <vt:lpstr>Sheet1</vt:lpstr>
      <vt:lpstr>'2014 Permanent Detailed Approp'!Print_Titles</vt:lpstr>
    </vt:vector>
  </TitlesOfParts>
  <Company>Springfield Twp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DCarter</dc:creator>
  <cp:lastModifiedBy>Center4</cp:lastModifiedBy>
  <cp:lastPrinted>2019-01-08T16:55:01Z</cp:lastPrinted>
  <dcterms:created xsi:type="dcterms:W3CDTF">2011-03-16T13:43:07Z</dcterms:created>
  <dcterms:modified xsi:type="dcterms:W3CDTF">2020-10-09T14:36:20Z</dcterms:modified>
</cp:coreProperties>
</file>